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_Corporate Clients\Eclipse Solar\"/>
    </mc:Choice>
  </mc:AlternateContent>
  <bookViews>
    <workbookView xWindow="3150" yWindow="240" windowWidth="12105" windowHeight="7680" activeTab="3"/>
  </bookViews>
  <sheets>
    <sheet name="FMV Card" sheetId="5" r:id="rId1"/>
    <sheet name="10% Card" sheetId="4" r:id="rId2"/>
    <sheet name="$10 Card" sheetId="3" r:id="rId3"/>
    <sheet name="CALC" sheetId="2" r:id="rId4"/>
  </sheets>
  <definedNames>
    <definedName name="_xlnm.Print_Area" localSheetId="3">CALC!$A$1:$K$87</definedName>
  </definedNames>
  <calcPr calcId="152511"/>
</workbook>
</file>

<file path=xl/calcChain.xml><?xml version="1.0" encoding="utf-8"?>
<calcChain xmlns="http://schemas.openxmlformats.org/spreadsheetml/2006/main">
  <c r="G672" i="2" l="1"/>
  <c r="G673" i="2"/>
  <c r="G676" i="2" s="1"/>
  <c r="G678" i="2" s="1"/>
  <c r="G680" i="2" s="1"/>
  <c r="G681" i="2" s="1"/>
  <c r="G597" i="2"/>
  <c r="G675" i="2"/>
  <c r="G677" i="2"/>
  <c r="F672" i="2"/>
  <c r="F673" i="2" s="1"/>
  <c r="F597" i="2"/>
  <c r="F676" i="2" s="1"/>
  <c r="F678" i="2" s="1"/>
  <c r="F680" i="2" s="1"/>
  <c r="F675" i="2"/>
  <c r="F677" i="2"/>
  <c r="E672" i="2"/>
  <c r="E673" i="2"/>
  <c r="E597" i="2"/>
  <c r="E676" i="2" s="1"/>
  <c r="E675" i="2"/>
  <c r="E677" i="2"/>
  <c r="D672" i="2"/>
  <c r="D673" i="2"/>
  <c r="D597" i="2"/>
  <c r="D675" i="2"/>
  <c r="D677" i="2" s="1"/>
  <c r="G660" i="2"/>
  <c r="G661" i="2" s="1"/>
  <c r="G664" i="2" s="1"/>
  <c r="G663" i="2"/>
  <c r="G665" i="2" s="1"/>
  <c r="G666" i="2"/>
  <c r="G668" i="2" s="1"/>
  <c r="G669" i="2" s="1"/>
  <c r="F660" i="2"/>
  <c r="F661" i="2"/>
  <c r="F663" i="2"/>
  <c r="F665" i="2" s="1"/>
  <c r="E660" i="2"/>
  <c r="E661" i="2" s="1"/>
  <c r="E663" i="2"/>
  <c r="E665" i="2" s="1"/>
  <c r="E664" i="2"/>
  <c r="E666" i="2"/>
  <c r="E668" i="2" s="1"/>
  <c r="E669" i="2" s="1"/>
  <c r="D660" i="2"/>
  <c r="D661" i="2" s="1"/>
  <c r="D664" i="2" s="1"/>
  <c r="D666" i="2" s="1"/>
  <c r="D668" i="2" s="1"/>
  <c r="E52" i="5" s="1"/>
  <c r="D663" i="2"/>
  <c r="D665" i="2" s="1"/>
  <c r="D669" i="2"/>
  <c r="G648" i="2"/>
  <c r="G649" i="2"/>
  <c r="G651" i="2"/>
  <c r="G653" i="2" s="1"/>
  <c r="F648" i="2"/>
  <c r="F649" i="2"/>
  <c r="F651" i="2"/>
  <c r="F653" i="2" s="1"/>
  <c r="F652" i="2"/>
  <c r="F654" i="2" s="1"/>
  <c r="F656" i="2" s="1"/>
  <c r="E648" i="2"/>
  <c r="E649" i="2" s="1"/>
  <c r="E651" i="2"/>
  <c r="E653" i="2" s="1"/>
  <c r="E652" i="2"/>
  <c r="E654" i="2"/>
  <c r="E656" i="2" s="1"/>
  <c r="E657" i="2" s="1"/>
  <c r="D648" i="2"/>
  <c r="D649" i="2" s="1"/>
  <c r="D651" i="2"/>
  <c r="D653" i="2" s="1"/>
  <c r="G636" i="2"/>
  <c r="G637" i="2"/>
  <c r="G640" i="2" s="1"/>
  <c r="G642" i="2" s="1"/>
  <c r="G644" i="2" s="1"/>
  <c r="G645" i="2" s="1"/>
  <c r="G639" i="2"/>
  <c r="G641" i="2" s="1"/>
  <c r="F636" i="2"/>
  <c r="F637" i="2"/>
  <c r="F639" i="2"/>
  <c r="F641" i="2" s="1"/>
  <c r="E636" i="2"/>
  <c r="E637" i="2" s="1"/>
  <c r="E639" i="2"/>
  <c r="E641" i="2" s="1"/>
  <c r="E640" i="2"/>
  <c r="E642" i="2" s="1"/>
  <c r="E644" i="2" s="1"/>
  <c r="D636" i="2"/>
  <c r="D637" i="2" s="1"/>
  <c r="D640" i="2" s="1"/>
  <c r="D642" i="2" s="1"/>
  <c r="D644" i="2" s="1"/>
  <c r="D645" i="2" s="1"/>
  <c r="D639" i="2"/>
  <c r="D641" i="2" s="1"/>
  <c r="G624" i="2"/>
  <c r="G625" i="2"/>
  <c r="G627" i="2"/>
  <c r="G629" i="2" s="1"/>
  <c r="F624" i="2"/>
  <c r="F625" i="2"/>
  <c r="F627" i="2"/>
  <c r="F629" i="2" s="1"/>
  <c r="E624" i="2"/>
  <c r="E625" i="2" s="1"/>
  <c r="E627" i="2"/>
  <c r="E629" i="2" s="1"/>
  <c r="E628" i="2"/>
  <c r="E630" i="2" s="1"/>
  <c r="E632" i="2" s="1"/>
  <c r="G46" i="5" s="1"/>
  <c r="E633" i="2"/>
  <c r="D624" i="2"/>
  <c r="D625" i="2" s="1"/>
  <c r="D627" i="2"/>
  <c r="D629" i="2" s="1"/>
  <c r="G612" i="2"/>
  <c r="G613" i="2" s="1"/>
  <c r="G616" i="2" s="1"/>
  <c r="G618" i="2" s="1"/>
  <c r="G620" i="2" s="1"/>
  <c r="G621" i="2" s="1"/>
  <c r="G615" i="2"/>
  <c r="G617" i="2" s="1"/>
  <c r="F612" i="2"/>
  <c r="F613" i="2"/>
  <c r="F615" i="2"/>
  <c r="F617" i="2" s="1"/>
  <c r="E612" i="2"/>
  <c r="E613" i="2" s="1"/>
  <c r="E616" i="2" s="1"/>
  <c r="E618" i="2" s="1"/>
  <c r="E620" i="2" s="1"/>
  <c r="E615" i="2"/>
  <c r="E617" i="2" s="1"/>
  <c r="D612" i="2"/>
  <c r="D613" i="2" s="1"/>
  <c r="D615" i="2"/>
  <c r="D617" i="2" s="1"/>
  <c r="E600" i="2"/>
  <c r="E601" i="2"/>
  <c r="E604" i="2" s="1"/>
  <c r="E606" i="2" s="1"/>
  <c r="E608" i="2" s="1"/>
  <c r="E603" i="2"/>
  <c r="E605" i="2" s="1"/>
  <c r="F600" i="2"/>
  <c r="F601" i="2"/>
  <c r="F603" i="2"/>
  <c r="F605" i="2" s="1"/>
  <c r="G600" i="2"/>
  <c r="G601" i="2" s="1"/>
  <c r="G604" i="2" s="1"/>
  <c r="G606" i="2" s="1"/>
  <c r="G608" i="2" s="1"/>
  <c r="G609" i="2" s="1"/>
  <c r="G603" i="2"/>
  <c r="G605" i="2" s="1"/>
  <c r="D600" i="2"/>
  <c r="D601" i="2" s="1"/>
  <c r="D603" i="2"/>
  <c r="D605" i="2" s="1"/>
  <c r="G579" i="2"/>
  <c r="G580" i="2" s="1"/>
  <c r="G583" i="2" s="1"/>
  <c r="G585" i="2" s="1"/>
  <c r="G587" i="2" s="1"/>
  <c r="G588" i="2" s="1"/>
  <c r="G504" i="2"/>
  <c r="G511" i="2" s="1"/>
  <c r="G513" i="2" s="1"/>
  <c r="G515" i="2" s="1"/>
  <c r="G516" i="2" s="1"/>
  <c r="G582" i="2"/>
  <c r="G584" i="2"/>
  <c r="F579" i="2"/>
  <c r="F580" i="2"/>
  <c r="F504" i="2"/>
  <c r="F582" i="2"/>
  <c r="F584" i="2" s="1"/>
  <c r="E579" i="2"/>
  <c r="E580" i="2" s="1"/>
  <c r="E583" i="2" s="1"/>
  <c r="E504" i="2"/>
  <c r="E582" i="2"/>
  <c r="E584" i="2" s="1"/>
  <c r="E585" i="2"/>
  <c r="E587" i="2" s="1"/>
  <c r="E588" i="2" s="1"/>
  <c r="D579" i="2"/>
  <c r="D580" i="2" s="1"/>
  <c r="D504" i="2"/>
  <c r="D582" i="2"/>
  <c r="D583" i="2"/>
  <c r="D585" i="2" s="1"/>
  <c r="D587" i="2" s="1"/>
  <c r="D588" i="2" s="1"/>
  <c r="D584" i="2"/>
  <c r="G567" i="2"/>
  <c r="G568" i="2"/>
  <c r="G571" i="2" s="1"/>
  <c r="G573" i="2" s="1"/>
  <c r="G575" i="2" s="1"/>
  <c r="G576" i="2" s="1"/>
  <c r="G570" i="2"/>
  <c r="G572" i="2"/>
  <c r="F567" i="2"/>
  <c r="F568" i="2"/>
  <c r="F570" i="2"/>
  <c r="F571" i="2"/>
  <c r="F573" i="2" s="1"/>
  <c r="F575" i="2" s="1"/>
  <c r="F572" i="2"/>
  <c r="E567" i="2"/>
  <c r="E568" i="2"/>
  <c r="E571" i="2" s="1"/>
  <c r="E570" i="2"/>
  <c r="E572" i="2"/>
  <c r="E573" i="2"/>
  <c r="E575" i="2" s="1"/>
  <c r="E576" i="2" s="1"/>
  <c r="D567" i="2"/>
  <c r="D568" i="2"/>
  <c r="D571" i="2" s="1"/>
  <c r="D573" i="2" s="1"/>
  <c r="D575" i="2" s="1"/>
  <c r="D570" i="2"/>
  <c r="D572" i="2"/>
  <c r="G555" i="2"/>
  <c r="G556" i="2"/>
  <c r="G559" i="2" s="1"/>
  <c r="G561" i="2" s="1"/>
  <c r="G563" i="2" s="1"/>
  <c r="G564" i="2" s="1"/>
  <c r="G558" i="2"/>
  <c r="G560" i="2"/>
  <c r="F555" i="2"/>
  <c r="F556" i="2"/>
  <c r="F558" i="2"/>
  <c r="F559" i="2"/>
  <c r="F561" i="2" s="1"/>
  <c r="F563" i="2" s="1"/>
  <c r="F560" i="2"/>
  <c r="E555" i="2"/>
  <c r="E556" i="2"/>
  <c r="E559" i="2" s="1"/>
  <c r="E558" i="2"/>
  <c r="E560" i="2"/>
  <c r="E561" i="2"/>
  <c r="E563" i="2" s="1"/>
  <c r="E564" i="2" s="1"/>
  <c r="D555" i="2"/>
  <c r="D556" i="2"/>
  <c r="D559" i="2" s="1"/>
  <c r="D561" i="2" s="1"/>
  <c r="D563" i="2" s="1"/>
  <c r="D558" i="2"/>
  <c r="D560" i="2"/>
  <c r="G543" i="2"/>
  <c r="G544" i="2"/>
  <c r="G547" i="2" s="1"/>
  <c r="G549" i="2" s="1"/>
  <c r="G551" i="2" s="1"/>
  <c r="G552" i="2" s="1"/>
  <c r="G546" i="2"/>
  <c r="G548" i="2"/>
  <c r="F543" i="2"/>
  <c r="F544" i="2"/>
  <c r="F547" i="2" s="1"/>
  <c r="F549" i="2" s="1"/>
  <c r="F551" i="2" s="1"/>
  <c r="F546" i="2"/>
  <c r="F548" i="2"/>
  <c r="E543" i="2"/>
  <c r="E544" i="2"/>
  <c r="E547" i="2" s="1"/>
  <c r="E549" i="2" s="1"/>
  <c r="E551" i="2" s="1"/>
  <c r="E546" i="2"/>
  <c r="E548" i="2"/>
  <c r="D543" i="2"/>
  <c r="D544" i="2"/>
  <c r="D546" i="2"/>
  <c r="D547" i="2"/>
  <c r="D549" i="2" s="1"/>
  <c r="D551" i="2" s="1"/>
  <c r="D552" i="2" s="1"/>
  <c r="D548" i="2"/>
  <c r="G531" i="2"/>
  <c r="G532" i="2"/>
  <c r="G534" i="2"/>
  <c r="G535" i="2"/>
  <c r="G536" i="2"/>
  <c r="G537" i="2"/>
  <c r="G539" i="2" s="1"/>
  <c r="G540" i="2" s="1"/>
  <c r="F531" i="2"/>
  <c r="F532" i="2"/>
  <c r="F534" i="2"/>
  <c r="F536" i="2"/>
  <c r="E531" i="2"/>
  <c r="E532" i="2"/>
  <c r="E534" i="2"/>
  <c r="E535" i="2"/>
  <c r="E536" i="2"/>
  <c r="E537" i="2"/>
  <c r="E539" i="2" s="1"/>
  <c r="G46" i="4" s="1"/>
  <c r="E540" i="2"/>
  <c r="D531" i="2"/>
  <c r="D532" i="2"/>
  <c r="D535" i="2" s="1"/>
  <c r="D537" i="2" s="1"/>
  <c r="D539" i="2" s="1"/>
  <c r="D534" i="2"/>
  <c r="D536" i="2"/>
  <c r="G519" i="2"/>
  <c r="G520" i="2"/>
  <c r="G523" i="2" s="1"/>
  <c r="G522" i="2"/>
  <c r="G524" i="2"/>
  <c r="F519" i="2"/>
  <c r="F520" i="2"/>
  <c r="F523" i="2" s="1"/>
  <c r="F525" i="2" s="1"/>
  <c r="F527" i="2" s="1"/>
  <c r="F522" i="2"/>
  <c r="F524" i="2"/>
  <c r="E519" i="2"/>
  <c r="E520" i="2"/>
  <c r="E523" i="2" s="1"/>
  <c r="E525" i="2" s="1"/>
  <c r="E527" i="2" s="1"/>
  <c r="E522" i="2"/>
  <c r="E524" i="2"/>
  <c r="D519" i="2"/>
  <c r="D520" i="2"/>
  <c r="D522" i="2"/>
  <c r="D523" i="2"/>
  <c r="D525" i="2" s="1"/>
  <c r="D527" i="2" s="1"/>
  <c r="D528" i="2" s="1"/>
  <c r="D524" i="2"/>
  <c r="E507" i="2"/>
  <c r="E508" i="2"/>
  <c r="E510" i="2"/>
  <c r="E511" i="2"/>
  <c r="E512" i="2"/>
  <c r="E513" i="2"/>
  <c r="E515" i="2" s="1"/>
  <c r="E516" i="2" s="1"/>
  <c r="F507" i="2"/>
  <c r="F508" i="2"/>
  <c r="F510" i="2"/>
  <c r="F512" i="2"/>
  <c r="G507" i="2"/>
  <c r="G508" i="2"/>
  <c r="G510" i="2"/>
  <c r="G512" i="2"/>
  <c r="D507" i="2"/>
  <c r="D508" i="2"/>
  <c r="D511" i="2" s="1"/>
  <c r="D513" i="2" s="1"/>
  <c r="D515" i="2" s="1"/>
  <c r="D510" i="2"/>
  <c r="D512" i="2"/>
  <c r="G485" i="2"/>
  <c r="G486" i="2"/>
  <c r="G410" i="2"/>
  <c r="G488" i="2"/>
  <c r="G489" i="2"/>
  <c r="G491" i="2" s="1"/>
  <c r="G493" i="2" s="1"/>
  <c r="G494" i="2" s="1"/>
  <c r="G490" i="2"/>
  <c r="F485" i="2"/>
  <c r="F486" i="2" s="1"/>
  <c r="F489" i="2" s="1"/>
  <c r="F491" i="2" s="1"/>
  <c r="F493" i="2" s="1"/>
  <c r="F410" i="2"/>
  <c r="F488" i="2"/>
  <c r="F490" i="2" s="1"/>
  <c r="E485" i="2"/>
  <c r="E486" i="2"/>
  <c r="E410" i="2"/>
  <c r="E489" i="2" s="1"/>
  <c r="E491" i="2" s="1"/>
  <c r="E493" i="2" s="1"/>
  <c r="E488" i="2"/>
  <c r="E490" i="2" s="1"/>
  <c r="D485" i="2"/>
  <c r="D486" i="2"/>
  <c r="D410" i="2"/>
  <c r="D488" i="2"/>
  <c r="D490" i="2" s="1"/>
  <c r="G473" i="2"/>
  <c r="G474" i="2" s="1"/>
  <c r="G476" i="2"/>
  <c r="F473" i="2"/>
  <c r="F474" i="2"/>
  <c r="F477" i="2" s="1"/>
  <c r="F479" i="2" s="1"/>
  <c r="F481" i="2" s="1"/>
  <c r="F482" i="2" s="1"/>
  <c r="F476" i="2"/>
  <c r="F478" i="2" s="1"/>
  <c r="E473" i="2"/>
  <c r="E474" i="2"/>
  <c r="E476" i="2"/>
  <c r="E478" i="2" s="1"/>
  <c r="E477" i="2"/>
  <c r="E479" i="2"/>
  <c r="E481" i="2" s="1"/>
  <c r="E482" i="2" s="1"/>
  <c r="D473" i="2"/>
  <c r="D474" i="2" s="1"/>
  <c r="D477" i="2" s="1"/>
  <c r="D479" i="2" s="1"/>
  <c r="D481" i="2" s="1"/>
  <c r="D482" i="2" s="1"/>
  <c r="D476" i="2"/>
  <c r="D478" i="2" s="1"/>
  <c r="G461" i="2"/>
  <c r="G462" i="2" s="1"/>
  <c r="G464" i="2"/>
  <c r="G466" i="2" s="1"/>
  <c r="G465" i="2"/>
  <c r="G467" i="2" s="1"/>
  <c r="G469" i="2" s="1"/>
  <c r="G470" i="2"/>
  <c r="F461" i="2"/>
  <c r="F462" i="2"/>
  <c r="F464" i="2"/>
  <c r="F466" i="2" s="1"/>
  <c r="E461" i="2"/>
  <c r="E462" i="2" s="1"/>
  <c r="E464" i="2"/>
  <c r="E466" i="2" s="1"/>
  <c r="D461" i="2"/>
  <c r="D462" i="2"/>
  <c r="D465" i="2" s="1"/>
  <c r="D467" i="2" s="1"/>
  <c r="D469" i="2" s="1"/>
  <c r="D464" i="2"/>
  <c r="D466" i="2" s="1"/>
  <c r="G449" i="2"/>
  <c r="G450" i="2" s="1"/>
  <c r="G452" i="2"/>
  <c r="G454" i="2" s="1"/>
  <c r="G453" i="2"/>
  <c r="G455" i="2"/>
  <c r="G457" i="2" s="1"/>
  <c r="G458" i="2"/>
  <c r="F449" i="2"/>
  <c r="F450" i="2" s="1"/>
  <c r="F453" i="2" s="1"/>
  <c r="F455" i="2" s="1"/>
  <c r="F457" i="2" s="1"/>
  <c r="F458" i="2" s="1"/>
  <c r="F452" i="2"/>
  <c r="F454" i="2" s="1"/>
  <c r="E449" i="2"/>
  <c r="E450" i="2" s="1"/>
  <c r="E453" i="2" s="1"/>
  <c r="E455" i="2" s="1"/>
  <c r="E457" i="2" s="1"/>
  <c r="E452" i="2"/>
  <c r="E454" i="2" s="1"/>
  <c r="D449" i="2"/>
  <c r="D450" i="2" s="1"/>
  <c r="D452" i="2"/>
  <c r="D454" i="2" s="1"/>
  <c r="D453" i="2"/>
  <c r="D455" i="2" s="1"/>
  <c r="D457" i="2" s="1"/>
  <c r="D458" i="2" s="1"/>
  <c r="G437" i="2"/>
  <c r="G438" i="2" s="1"/>
  <c r="G440" i="2"/>
  <c r="G442" i="2" s="1"/>
  <c r="G441" i="2"/>
  <c r="G443" i="2" s="1"/>
  <c r="G445" i="2" s="1"/>
  <c r="G446" i="2" s="1"/>
  <c r="F437" i="2"/>
  <c r="F438" i="2"/>
  <c r="F440" i="2"/>
  <c r="F442" i="2" s="1"/>
  <c r="E437" i="2"/>
  <c r="E438" i="2" s="1"/>
  <c r="E441" i="2" s="1"/>
  <c r="E443" i="2" s="1"/>
  <c r="E445" i="2" s="1"/>
  <c r="E440" i="2"/>
  <c r="E442" i="2" s="1"/>
  <c r="D437" i="2"/>
  <c r="D438" i="2"/>
  <c r="D441" i="2" s="1"/>
  <c r="D443" i="2" s="1"/>
  <c r="D445" i="2" s="1"/>
  <c r="D440" i="2"/>
  <c r="D442" i="2" s="1"/>
  <c r="G425" i="2"/>
  <c r="G426" i="2" s="1"/>
  <c r="G429" i="2" s="1"/>
  <c r="G431" i="2" s="1"/>
  <c r="G433" i="2" s="1"/>
  <c r="G434" i="2" s="1"/>
  <c r="G428" i="2"/>
  <c r="G430" i="2" s="1"/>
  <c r="F425" i="2"/>
  <c r="F426" i="2" s="1"/>
  <c r="F429" i="2" s="1"/>
  <c r="F428" i="2"/>
  <c r="F430" i="2" s="1"/>
  <c r="F431" i="2"/>
  <c r="F433" i="2" s="1"/>
  <c r="F434" i="2" s="1"/>
  <c r="E425" i="2"/>
  <c r="E426" i="2" s="1"/>
  <c r="E429" i="2" s="1"/>
  <c r="E431" i="2" s="1"/>
  <c r="E433" i="2" s="1"/>
  <c r="E428" i="2"/>
  <c r="E430" i="2" s="1"/>
  <c r="D425" i="2"/>
  <c r="D426" i="2"/>
  <c r="D429" i="2" s="1"/>
  <c r="D431" i="2" s="1"/>
  <c r="D433" i="2" s="1"/>
  <c r="D434" i="2" s="1"/>
  <c r="D428" i="2"/>
  <c r="D430" i="2" s="1"/>
  <c r="E413" i="2"/>
  <c r="E414" i="2" s="1"/>
  <c r="E416" i="2"/>
  <c r="E418" i="2" s="1"/>
  <c r="F413" i="2"/>
  <c r="F414" i="2"/>
  <c r="F417" i="2" s="1"/>
  <c r="F419" i="2" s="1"/>
  <c r="F421" i="2" s="1"/>
  <c r="F416" i="2"/>
  <c r="F418" i="2" s="1"/>
  <c r="G413" i="2"/>
  <c r="G414" i="2"/>
  <c r="G416" i="2"/>
  <c r="G418" i="2" s="1"/>
  <c r="G417" i="2"/>
  <c r="G419" i="2"/>
  <c r="G421" i="2" s="1"/>
  <c r="G422" i="2" s="1"/>
  <c r="D413" i="2"/>
  <c r="D414" i="2"/>
  <c r="D417" i="2" s="1"/>
  <c r="D419" i="2" s="1"/>
  <c r="D421" i="2" s="1"/>
  <c r="D416" i="2"/>
  <c r="D418" i="2" s="1"/>
  <c r="G392" i="2"/>
  <c r="G393" i="2" s="1"/>
  <c r="G305" i="2"/>
  <c r="G395" i="2"/>
  <c r="G397" i="2"/>
  <c r="F392" i="2"/>
  <c r="F393" i="2"/>
  <c r="F396" i="2" s="1"/>
  <c r="F398" i="2" s="1"/>
  <c r="F400" i="2" s="1"/>
  <c r="F305" i="2"/>
  <c r="F395" i="2"/>
  <c r="F397" i="2" s="1"/>
  <c r="E392" i="2"/>
  <c r="E393" i="2"/>
  <c r="E396" i="2" s="1"/>
  <c r="E305" i="2"/>
  <c r="E395" i="2"/>
  <c r="E397" i="2" s="1"/>
  <c r="E398" i="2"/>
  <c r="E400" i="2" s="1"/>
  <c r="E401" i="2" s="1"/>
  <c r="D392" i="2"/>
  <c r="D393" i="2" s="1"/>
  <c r="D305" i="2"/>
  <c r="D395" i="2"/>
  <c r="D396" i="2"/>
  <c r="D397" i="2"/>
  <c r="D398" i="2"/>
  <c r="D400" i="2" s="1"/>
  <c r="D401" i="2" s="1"/>
  <c r="G380" i="2"/>
  <c r="G381" i="2"/>
  <c r="G384" i="2" s="1"/>
  <c r="G386" i="2" s="1"/>
  <c r="G388" i="2" s="1"/>
  <c r="G383" i="2"/>
  <c r="G385" i="2"/>
  <c r="F380" i="2"/>
  <c r="F381" i="2"/>
  <c r="F384" i="2" s="1"/>
  <c r="F386" i="2" s="1"/>
  <c r="F388" i="2" s="1"/>
  <c r="F383" i="2"/>
  <c r="F385" i="2"/>
  <c r="E380" i="2"/>
  <c r="E381" i="2"/>
  <c r="E383" i="2"/>
  <c r="E384" i="2"/>
  <c r="E386" i="2" s="1"/>
  <c r="E388" i="2" s="1"/>
  <c r="E385" i="2"/>
  <c r="D380" i="2"/>
  <c r="D381" i="2"/>
  <c r="D383" i="2"/>
  <c r="D384" i="2"/>
  <c r="D385" i="2"/>
  <c r="D386" i="2"/>
  <c r="D388" i="2" s="1"/>
  <c r="D389" i="2" s="1"/>
  <c r="G368" i="2"/>
  <c r="G369" i="2"/>
  <c r="G372" i="2" s="1"/>
  <c r="G374" i="2" s="1"/>
  <c r="G376" i="2" s="1"/>
  <c r="G371" i="2"/>
  <c r="G373" i="2"/>
  <c r="F368" i="2"/>
  <c r="F369" i="2"/>
  <c r="F372" i="2" s="1"/>
  <c r="F374" i="2" s="1"/>
  <c r="F376" i="2" s="1"/>
  <c r="F371" i="2"/>
  <c r="F373" i="2"/>
  <c r="E368" i="2"/>
  <c r="E369" i="2"/>
  <c r="E371" i="2"/>
  <c r="E372" i="2"/>
  <c r="E374" i="2" s="1"/>
  <c r="E376" i="2" s="1"/>
  <c r="E373" i="2"/>
  <c r="D368" i="2"/>
  <c r="D369" i="2"/>
  <c r="D371" i="2"/>
  <c r="D372" i="2"/>
  <c r="D373" i="2"/>
  <c r="D374" i="2"/>
  <c r="D376" i="2" s="1"/>
  <c r="D377" i="2" s="1"/>
  <c r="G356" i="2"/>
  <c r="G357" i="2"/>
  <c r="G360" i="2" s="1"/>
  <c r="G362" i="2" s="1"/>
  <c r="G364" i="2" s="1"/>
  <c r="G359" i="2"/>
  <c r="G361" i="2"/>
  <c r="F356" i="2"/>
  <c r="F357" i="2"/>
  <c r="F360" i="2" s="1"/>
  <c r="F362" i="2" s="1"/>
  <c r="F364" i="2" s="1"/>
  <c r="F359" i="2"/>
  <c r="F361" i="2"/>
  <c r="E356" i="2"/>
  <c r="E357" i="2"/>
  <c r="E359" i="2"/>
  <c r="E360" i="2"/>
  <c r="E362" i="2" s="1"/>
  <c r="E364" i="2" s="1"/>
  <c r="E361" i="2"/>
  <c r="D356" i="2"/>
  <c r="D357" i="2"/>
  <c r="D359" i="2"/>
  <c r="D360" i="2"/>
  <c r="D361" i="2"/>
  <c r="D362" i="2"/>
  <c r="D364" i="2" s="1"/>
  <c r="D365" i="2" s="1"/>
  <c r="G344" i="2"/>
  <c r="G345" i="2"/>
  <c r="G348" i="2" s="1"/>
  <c r="G350" i="2" s="1"/>
  <c r="G352" i="2" s="1"/>
  <c r="G353" i="2" s="1"/>
  <c r="G347" i="2"/>
  <c r="G349" i="2"/>
  <c r="F344" i="2"/>
  <c r="F345" i="2"/>
  <c r="F348" i="2" s="1"/>
  <c r="F350" i="2" s="1"/>
  <c r="F352" i="2" s="1"/>
  <c r="F347" i="2"/>
  <c r="F349" i="2"/>
  <c r="E344" i="2"/>
  <c r="E345" i="2"/>
  <c r="E347" i="2"/>
  <c r="E348" i="2"/>
  <c r="E350" i="2" s="1"/>
  <c r="E352" i="2" s="1"/>
  <c r="E349" i="2"/>
  <c r="D344" i="2"/>
  <c r="D345" i="2"/>
  <c r="D347" i="2"/>
  <c r="D348" i="2"/>
  <c r="D349" i="2"/>
  <c r="D350" i="2"/>
  <c r="D352" i="2" s="1"/>
  <c r="D353" i="2" s="1"/>
  <c r="G332" i="2"/>
  <c r="G333" i="2"/>
  <c r="G336" i="2" s="1"/>
  <c r="G338" i="2" s="1"/>
  <c r="G340" i="2" s="1"/>
  <c r="G335" i="2"/>
  <c r="G337" i="2"/>
  <c r="F332" i="2"/>
  <c r="F333" i="2"/>
  <c r="F336" i="2" s="1"/>
  <c r="F338" i="2" s="1"/>
  <c r="F340" i="2" s="1"/>
  <c r="F335" i="2"/>
  <c r="F337" i="2"/>
  <c r="E332" i="2"/>
  <c r="E333" i="2"/>
  <c r="E335" i="2"/>
  <c r="E336" i="2"/>
  <c r="E338" i="2" s="1"/>
  <c r="E340" i="2" s="1"/>
  <c r="E337" i="2"/>
  <c r="D332" i="2"/>
  <c r="D333" i="2"/>
  <c r="D335" i="2"/>
  <c r="D336" i="2"/>
  <c r="D337" i="2"/>
  <c r="D338" i="2"/>
  <c r="D340" i="2" s="1"/>
  <c r="D341" i="2" s="1"/>
  <c r="G320" i="2"/>
  <c r="G321" i="2"/>
  <c r="G324" i="2" s="1"/>
  <c r="G326" i="2" s="1"/>
  <c r="G328" i="2" s="1"/>
  <c r="G329" i="2" s="1"/>
  <c r="G323" i="2"/>
  <c r="G325" i="2"/>
  <c r="F320" i="2"/>
  <c r="F321" i="2"/>
  <c r="F324" i="2" s="1"/>
  <c r="F326" i="2" s="1"/>
  <c r="F328" i="2" s="1"/>
  <c r="F323" i="2"/>
  <c r="F325" i="2"/>
  <c r="E320" i="2"/>
  <c r="E321" i="2"/>
  <c r="E323" i="2"/>
  <c r="E324" i="2"/>
  <c r="E326" i="2" s="1"/>
  <c r="E328" i="2" s="1"/>
  <c r="E325" i="2"/>
  <c r="D320" i="2"/>
  <c r="D321" i="2"/>
  <c r="D323" i="2"/>
  <c r="D324" i="2"/>
  <c r="D325" i="2"/>
  <c r="D326" i="2"/>
  <c r="D328" i="2" s="1"/>
  <c r="E308" i="2"/>
  <c r="E309" i="2"/>
  <c r="E312" i="2" s="1"/>
  <c r="E314" i="2" s="1"/>
  <c r="E316" i="2" s="1"/>
  <c r="E311" i="2"/>
  <c r="E313" i="2"/>
  <c r="F308" i="2"/>
  <c r="F309" i="2"/>
  <c r="F312" i="2" s="1"/>
  <c r="F314" i="2" s="1"/>
  <c r="F316" i="2" s="1"/>
  <c r="F311" i="2"/>
  <c r="F313" i="2"/>
  <c r="G308" i="2"/>
  <c r="G309" i="2"/>
  <c r="G311" i="2"/>
  <c r="G312" i="2"/>
  <c r="G314" i="2" s="1"/>
  <c r="G316" i="2" s="1"/>
  <c r="G313" i="2"/>
  <c r="D308" i="2"/>
  <c r="D309" i="2"/>
  <c r="D311" i="2"/>
  <c r="D312" i="2"/>
  <c r="D313" i="2"/>
  <c r="D314" i="2"/>
  <c r="D316" i="2" s="1"/>
  <c r="G287" i="2"/>
  <c r="G288" i="2"/>
  <c r="G291" i="2" s="1"/>
  <c r="G293" i="2" s="1"/>
  <c r="G295" i="2" s="1"/>
  <c r="G296" i="2" s="1"/>
  <c r="G200" i="2"/>
  <c r="G290" i="2"/>
  <c r="G292" i="2"/>
  <c r="F287" i="2"/>
  <c r="F288" i="2" s="1"/>
  <c r="F291" i="2" s="1"/>
  <c r="F293" i="2" s="1"/>
  <c r="F295" i="2" s="1"/>
  <c r="F296" i="2" s="1"/>
  <c r="F200" i="2"/>
  <c r="F290" i="2"/>
  <c r="F292" i="2"/>
  <c r="E287" i="2"/>
  <c r="E288" i="2"/>
  <c r="E200" i="2"/>
  <c r="E279" i="2" s="1"/>
  <c r="E281" i="2" s="1"/>
  <c r="E283" i="2" s="1"/>
  <c r="E290" i="2"/>
  <c r="E291" i="2"/>
  <c r="E293" i="2" s="1"/>
  <c r="E295" i="2" s="1"/>
  <c r="E292" i="2"/>
  <c r="D287" i="2"/>
  <c r="D288" i="2"/>
  <c r="D200" i="2"/>
  <c r="D290" i="2"/>
  <c r="D292" i="2" s="1"/>
  <c r="G275" i="2"/>
  <c r="G276" i="2"/>
  <c r="G279" i="2" s="1"/>
  <c r="G281" i="2" s="1"/>
  <c r="G283" i="2" s="1"/>
  <c r="G278" i="2"/>
  <c r="G280" i="2" s="1"/>
  <c r="F275" i="2"/>
  <c r="F276" i="2"/>
  <c r="F278" i="2"/>
  <c r="F280" i="2" s="1"/>
  <c r="E275" i="2"/>
  <c r="E276" i="2" s="1"/>
  <c r="E278" i="2"/>
  <c r="E280" i="2" s="1"/>
  <c r="D275" i="2"/>
  <c r="D276" i="2"/>
  <c r="D279" i="2" s="1"/>
  <c r="D281" i="2" s="1"/>
  <c r="D283" i="2" s="1"/>
  <c r="D284" i="2" s="1"/>
  <c r="D278" i="2"/>
  <c r="D280" i="2" s="1"/>
  <c r="G263" i="2"/>
  <c r="G264" i="2" s="1"/>
  <c r="G267" i="2" s="1"/>
  <c r="G269" i="2" s="1"/>
  <c r="G271" i="2" s="1"/>
  <c r="G266" i="2"/>
  <c r="G268" i="2" s="1"/>
  <c r="F263" i="2"/>
  <c r="F264" i="2"/>
  <c r="F266" i="2"/>
  <c r="F268" i="2" s="1"/>
  <c r="E263" i="2"/>
  <c r="E264" i="2" s="1"/>
  <c r="E266" i="2"/>
  <c r="E268" i="2" s="1"/>
  <c r="D263" i="2"/>
  <c r="D264" i="2"/>
  <c r="D267" i="2" s="1"/>
  <c r="D269" i="2" s="1"/>
  <c r="D271" i="2" s="1"/>
  <c r="D266" i="2"/>
  <c r="D268" i="2" s="1"/>
  <c r="G251" i="2"/>
  <c r="G252" i="2"/>
  <c r="G254" i="2"/>
  <c r="G256" i="2" s="1"/>
  <c r="G255" i="2"/>
  <c r="G257" i="2"/>
  <c r="G259" i="2" s="1"/>
  <c r="G260" i="2" s="1"/>
  <c r="F251" i="2"/>
  <c r="F252" i="2" s="1"/>
  <c r="F255" i="2" s="1"/>
  <c r="F257" i="2" s="1"/>
  <c r="F259" i="2" s="1"/>
  <c r="F254" i="2"/>
  <c r="F256" i="2" s="1"/>
  <c r="E251" i="2"/>
  <c r="E252" i="2" s="1"/>
  <c r="E254" i="2"/>
  <c r="E256" i="2" s="1"/>
  <c r="D251" i="2"/>
  <c r="D252" i="2"/>
  <c r="D254" i="2"/>
  <c r="D256" i="2" s="1"/>
  <c r="G239" i="2"/>
  <c r="G240" i="2" s="1"/>
  <c r="G242" i="2"/>
  <c r="G244" i="2" s="1"/>
  <c r="F239" i="2"/>
  <c r="F240" i="2"/>
  <c r="F242" i="2"/>
  <c r="F244" i="2" s="1"/>
  <c r="E239" i="2"/>
  <c r="E240" i="2" s="1"/>
  <c r="E242" i="2"/>
  <c r="E244" i="2" s="1"/>
  <c r="D239" i="2"/>
  <c r="D240" i="2" s="1"/>
  <c r="D243" i="2" s="1"/>
  <c r="D245" i="2" s="1"/>
  <c r="D247" i="2" s="1"/>
  <c r="D242" i="2"/>
  <c r="D244" i="2" s="1"/>
  <c r="G227" i="2"/>
  <c r="G228" i="2" s="1"/>
  <c r="G231" i="2" s="1"/>
  <c r="G233" i="2" s="1"/>
  <c r="G235" i="2" s="1"/>
  <c r="G230" i="2"/>
  <c r="G232" i="2" s="1"/>
  <c r="F227" i="2"/>
  <c r="F228" i="2" s="1"/>
  <c r="F230" i="2"/>
  <c r="F232" i="2" s="1"/>
  <c r="F231" i="2"/>
  <c r="F233" i="2" s="1"/>
  <c r="F235" i="2" s="1"/>
  <c r="E227" i="2"/>
  <c r="E228" i="2" s="1"/>
  <c r="E230" i="2"/>
  <c r="E232" i="2" s="1"/>
  <c r="D227" i="2"/>
  <c r="D228" i="2"/>
  <c r="D230" i="2"/>
  <c r="D232" i="2" s="1"/>
  <c r="G215" i="2"/>
  <c r="G216" i="2" s="1"/>
  <c r="G218" i="2"/>
  <c r="G220" i="2" s="1"/>
  <c r="G219" i="2"/>
  <c r="G221" i="2"/>
  <c r="G223" i="2" s="1"/>
  <c r="G224" i="2" s="1"/>
  <c r="F215" i="2"/>
  <c r="F216" i="2"/>
  <c r="F219" i="2" s="1"/>
  <c r="F221" i="2" s="1"/>
  <c r="F223" i="2" s="1"/>
  <c r="F224" i="2" s="1"/>
  <c r="F218" i="2"/>
  <c r="F220" i="2" s="1"/>
  <c r="E215" i="2"/>
  <c r="E216" i="2"/>
  <c r="E218" i="2"/>
  <c r="E219" i="2"/>
  <c r="E220" i="2"/>
  <c r="D215" i="2"/>
  <c r="D216" i="2" s="1"/>
  <c r="D219" i="2" s="1"/>
  <c r="D221" i="2" s="1"/>
  <c r="D223" i="2" s="1"/>
  <c r="D218" i="2"/>
  <c r="D220" i="2"/>
  <c r="E203" i="2"/>
  <c r="E204" i="2" s="1"/>
  <c r="E207" i="2" s="1"/>
  <c r="E206" i="2"/>
  <c r="E208" i="2" s="1"/>
  <c r="F203" i="2"/>
  <c r="F204" i="2"/>
  <c r="F206" i="2"/>
  <c r="F208" i="2" s="1"/>
  <c r="G203" i="2"/>
  <c r="G204" i="2"/>
  <c r="G206" i="2"/>
  <c r="G207" i="2"/>
  <c r="G208" i="2"/>
  <c r="D203" i="2"/>
  <c r="D204" i="2" s="1"/>
  <c r="D207" i="2" s="1"/>
  <c r="D209" i="2" s="1"/>
  <c r="D211" i="2" s="1"/>
  <c r="D212" i="2" s="1"/>
  <c r="D206" i="2"/>
  <c r="D208" i="2"/>
  <c r="E110" i="2"/>
  <c r="E111" i="2" s="1"/>
  <c r="E114" i="2" s="1"/>
  <c r="E116" i="2" s="1"/>
  <c r="E118" i="2" s="1"/>
  <c r="E95" i="2"/>
  <c r="E174" i="2" s="1"/>
  <c r="E113" i="2"/>
  <c r="E115" i="2" s="1"/>
  <c r="G182" i="2"/>
  <c r="G183" i="2"/>
  <c r="G186" i="2" s="1"/>
  <c r="G188" i="2" s="1"/>
  <c r="G190" i="2" s="1"/>
  <c r="G95" i="2"/>
  <c r="G185" i="2"/>
  <c r="G187" i="2" s="1"/>
  <c r="F182" i="2"/>
  <c r="F183" i="2"/>
  <c r="F95" i="2"/>
  <c r="F185" i="2"/>
  <c r="F187" i="2"/>
  <c r="E182" i="2"/>
  <c r="E183" i="2"/>
  <c r="E185" i="2"/>
  <c r="E187" i="2"/>
  <c r="D182" i="2"/>
  <c r="D183" i="2"/>
  <c r="D186" i="2" s="1"/>
  <c r="D188" i="2" s="1"/>
  <c r="D190" i="2" s="1"/>
  <c r="D95" i="2"/>
  <c r="D185" i="2"/>
  <c r="D187" i="2"/>
  <c r="G170" i="2"/>
  <c r="G171" i="2" s="1"/>
  <c r="G173" i="2"/>
  <c r="G174" i="2"/>
  <c r="G176" i="2" s="1"/>
  <c r="G178" i="2" s="1"/>
  <c r="G175" i="2"/>
  <c r="F170" i="2"/>
  <c r="F171" i="2" s="1"/>
  <c r="F173" i="2"/>
  <c r="F175" i="2"/>
  <c r="E170" i="2"/>
  <c r="E171" i="2" s="1"/>
  <c r="E173" i="2"/>
  <c r="E175" i="2"/>
  <c r="E176" i="2"/>
  <c r="E178" i="2" s="1"/>
  <c r="D170" i="2"/>
  <c r="D171" i="2" s="1"/>
  <c r="D173" i="2"/>
  <c r="D174" i="2"/>
  <c r="D175" i="2"/>
  <c r="D176" i="2"/>
  <c r="D178" i="2"/>
  <c r="G158" i="2"/>
  <c r="G159" i="2" s="1"/>
  <c r="G162" i="2" s="1"/>
  <c r="G164" i="2" s="1"/>
  <c r="G166" i="2" s="1"/>
  <c r="K24" i="4" s="1"/>
  <c r="G161" i="2"/>
  <c r="G163" i="2"/>
  <c r="F158" i="2"/>
  <c r="F159" i="2" s="1"/>
  <c r="F161" i="2"/>
  <c r="F163" i="2"/>
  <c r="E158" i="2"/>
  <c r="E159" i="2" s="1"/>
  <c r="E162" i="2" s="1"/>
  <c r="E164" i="2" s="1"/>
  <c r="E166" i="2" s="1"/>
  <c r="E161" i="2"/>
  <c r="E163" i="2"/>
  <c r="D158" i="2"/>
  <c r="D159" i="2" s="1"/>
  <c r="D162" i="2" s="1"/>
  <c r="D164" i="2" s="1"/>
  <c r="D166" i="2" s="1"/>
  <c r="D161" i="2"/>
  <c r="D163" i="2"/>
  <c r="G146" i="2"/>
  <c r="G147" i="2" s="1"/>
  <c r="G149" i="2"/>
  <c r="G150" i="2"/>
  <c r="G152" i="2" s="1"/>
  <c r="G154" i="2" s="1"/>
  <c r="G151" i="2"/>
  <c r="F146" i="2"/>
  <c r="F147" i="2" s="1"/>
  <c r="F149" i="2"/>
  <c r="F151" i="2"/>
  <c r="E146" i="2"/>
  <c r="E147" i="2" s="1"/>
  <c r="E149" i="2"/>
  <c r="E151" i="2"/>
  <c r="D146" i="2"/>
  <c r="D147" i="2" s="1"/>
  <c r="D149" i="2"/>
  <c r="D150" i="2"/>
  <c r="D151" i="2"/>
  <c r="D152" i="2"/>
  <c r="D154" i="2"/>
  <c r="G134" i="2"/>
  <c r="G135" i="2" s="1"/>
  <c r="G138" i="2" s="1"/>
  <c r="G140" i="2" s="1"/>
  <c r="G142" i="2" s="1"/>
  <c r="K20" i="4" s="1"/>
  <c r="G137" i="2"/>
  <c r="G139" i="2"/>
  <c r="G143" i="2"/>
  <c r="F134" i="2"/>
  <c r="F135" i="2" s="1"/>
  <c r="F138" i="2" s="1"/>
  <c r="F140" i="2" s="1"/>
  <c r="F142" i="2" s="1"/>
  <c r="F137" i="2"/>
  <c r="F139" i="2"/>
  <c r="E134" i="2"/>
  <c r="E135" i="2" s="1"/>
  <c r="E138" i="2" s="1"/>
  <c r="E140" i="2" s="1"/>
  <c r="E142" i="2" s="1"/>
  <c r="E137" i="2"/>
  <c r="E139" i="2"/>
  <c r="D134" i="2"/>
  <c r="D135" i="2" s="1"/>
  <c r="D138" i="2" s="1"/>
  <c r="D140" i="2" s="1"/>
  <c r="D142" i="2" s="1"/>
  <c r="D143" i="2" s="1"/>
  <c r="D137" i="2"/>
  <c r="D139" i="2"/>
  <c r="G122" i="2"/>
  <c r="G123" i="2" s="1"/>
  <c r="G125" i="2"/>
  <c r="G126" i="2"/>
  <c r="G128" i="2" s="1"/>
  <c r="G130" i="2" s="1"/>
  <c r="G131" i="2" s="1"/>
  <c r="G127" i="2"/>
  <c r="F122" i="2"/>
  <c r="F123" i="2" s="1"/>
  <c r="F125" i="2"/>
  <c r="F127" i="2"/>
  <c r="E122" i="2"/>
  <c r="E123" i="2" s="1"/>
  <c r="E125" i="2"/>
  <c r="E127" i="2"/>
  <c r="D122" i="2"/>
  <c r="D123" i="2" s="1"/>
  <c r="D125" i="2"/>
  <c r="D126" i="2"/>
  <c r="D127" i="2"/>
  <c r="D128" i="2"/>
  <c r="D130" i="2"/>
  <c r="G110" i="2"/>
  <c r="G111" i="2" s="1"/>
  <c r="G114" i="2" s="1"/>
  <c r="G116" i="2" s="1"/>
  <c r="G118" i="2" s="1"/>
  <c r="K16" i="4" s="1"/>
  <c r="G113" i="2"/>
  <c r="G115" i="2"/>
  <c r="G119" i="2"/>
  <c r="F110" i="2"/>
  <c r="F111" i="2" s="1"/>
  <c r="F114" i="2" s="1"/>
  <c r="F116" i="2" s="1"/>
  <c r="F118" i="2" s="1"/>
  <c r="F113" i="2"/>
  <c r="F115" i="2"/>
  <c r="D110" i="2"/>
  <c r="D111" i="2" s="1"/>
  <c r="D114" i="2" s="1"/>
  <c r="D116" i="2" s="1"/>
  <c r="D118" i="2" s="1"/>
  <c r="D119" i="2" s="1"/>
  <c r="D113" i="2"/>
  <c r="D115" i="2"/>
  <c r="D98" i="2"/>
  <c r="D99" i="2" s="1"/>
  <c r="D102" i="2" s="1"/>
  <c r="D104" i="2" s="1"/>
  <c r="D106" i="2" s="1"/>
  <c r="D101" i="2"/>
  <c r="D103" i="2"/>
  <c r="E98" i="2"/>
  <c r="E99" i="2" s="1"/>
  <c r="E101" i="2"/>
  <c r="E102" i="2"/>
  <c r="E104" i="2" s="1"/>
  <c r="E106" i="2" s="1"/>
  <c r="E103" i="2"/>
  <c r="F98" i="2"/>
  <c r="F99" i="2" s="1"/>
  <c r="F101" i="2"/>
  <c r="F103" i="2"/>
  <c r="G98" i="2"/>
  <c r="G99" i="2" s="1"/>
  <c r="G101" i="2"/>
  <c r="G102" i="2"/>
  <c r="G103" i="2"/>
  <c r="G104" i="2"/>
  <c r="G106" i="2" s="1"/>
  <c r="I4" i="2"/>
  <c r="C3" i="4"/>
  <c r="C3" i="3"/>
  <c r="C3" i="5"/>
  <c r="E48" i="5"/>
  <c r="D674" i="2"/>
  <c r="E674" i="2" s="1"/>
  <c r="F674" i="2" s="1"/>
  <c r="G674" i="2" s="1"/>
  <c r="D662" i="2"/>
  <c r="E662" i="2"/>
  <c r="F662" i="2"/>
  <c r="G662" i="2"/>
  <c r="D650" i="2"/>
  <c r="E650" i="2" s="1"/>
  <c r="F650" i="2"/>
  <c r="G650" i="2" s="1"/>
  <c r="D638" i="2"/>
  <c r="E638" i="2" s="1"/>
  <c r="F638" i="2" s="1"/>
  <c r="G638" i="2" s="1"/>
  <c r="D626" i="2"/>
  <c r="E626" i="2"/>
  <c r="F626" i="2"/>
  <c r="G626" i="2" s="1"/>
  <c r="D614" i="2"/>
  <c r="E614" i="2" s="1"/>
  <c r="F614" i="2" s="1"/>
  <c r="G614" i="2" s="1"/>
  <c r="D602" i="2"/>
  <c r="E602" i="2"/>
  <c r="F602" i="2"/>
  <c r="G602" i="2" s="1"/>
  <c r="C69" i="3"/>
  <c r="C68" i="3"/>
  <c r="K2" i="3"/>
  <c r="K20" i="3"/>
  <c r="E44" i="3"/>
  <c r="I44" i="3"/>
  <c r="E48" i="3"/>
  <c r="C69" i="4"/>
  <c r="C68" i="4"/>
  <c r="K2" i="4"/>
  <c r="G42" i="4"/>
  <c r="K18" i="4"/>
  <c r="E16" i="4"/>
  <c r="E44" i="4"/>
  <c r="E48" i="4"/>
  <c r="G50" i="4"/>
  <c r="G52" i="4"/>
  <c r="G54" i="4"/>
  <c r="E54" i="4"/>
  <c r="E26" i="2"/>
  <c r="F26" i="2" s="1"/>
  <c r="G26" i="2" s="1"/>
  <c r="H26" i="2" s="1"/>
  <c r="D394" i="2"/>
  <c r="E394" i="2"/>
  <c r="F394" i="2"/>
  <c r="G394" i="2" s="1"/>
  <c r="D289" i="2"/>
  <c r="E289" i="2" s="1"/>
  <c r="F289" i="2" s="1"/>
  <c r="G289" i="2" s="1"/>
  <c r="D184" i="2"/>
  <c r="E184" i="2"/>
  <c r="F184" i="2"/>
  <c r="G184" i="2" s="1"/>
  <c r="I34" i="2"/>
  <c r="I28" i="2"/>
  <c r="E28" i="2"/>
  <c r="F28" i="2" s="1"/>
  <c r="G28" i="2" s="1"/>
  <c r="H28" i="2" s="1"/>
  <c r="I22" i="2"/>
  <c r="D581" i="2"/>
  <c r="E581" i="2"/>
  <c r="F581" i="2" s="1"/>
  <c r="G581" i="2" s="1"/>
  <c r="D569" i="2"/>
  <c r="E569" i="2"/>
  <c r="F569" i="2"/>
  <c r="G569" i="2"/>
  <c r="D557" i="2"/>
  <c r="E557" i="2"/>
  <c r="F557" i="2" s="1"/>
  <c r="G557" i="2" s="1"/>
  <c r="D545" i="2"/>
  <c r="E545" i="2"/>
  <c r="F545" i="2"/>
  <c r="G545" i="2"/>
  <c r="D533" i="2"/>
  <c r="E533" i="2"/>
  <c r="F533" i="2" s="1"/>
  <c r="G533" i="2" s="1"/>
  <c r="D521" i="2"/>
  <c r="E521" i="2"/>
  <c r="F521" i="2"/>
  <c r="G521" i="2"/>
  <c r="D509" i="2"/>
  <c r="E509" i="2"/>
  <c r="F509" i="2" s="1"/>
  <c r="G509" i="2" s="1"/>
  <c r="D487" i="2"/>
  <c r="E487" i="2" s="1"/>
  <c r="F487" i="2" s="1"/>
  <c r="G487" i="2" s="1"/>
  <c r="D475" i="2"/>
  <c r="E475" i="2"/>
  <c r="F475" i="2"/>
  <c r="G475" i="2"/>
  <c r="D463" i="2"/>
  <c r="E463" i="2" s="1"/>
  <c r="F463" i="2" s="1"/>
  <c r="G463" i="2" s="1"/>
  <c r="D451" i="2"/>
  <c r="E451" i="2"/>
  <c r="F451" i="2"/>
  <c r="G451" i="2"/>
  <c r="D439" i="2"/>
  <c r="E439" i="2" s="1"/>
  <c r="F439" i="2" s="1"/>
  <c r="G439" i="2" s="1"/>
  <c r="D427" i="2"/>
  <c r="E427" i="2"/>
  <c r="F427" i="2"/>
  <c r="G427" i="2"/>
  <c r="D415" i="2"/>
  <c r="E415" i="2" s="1"/>
  <c r="F415" i="2" s="1"/>
  <c r="G415" i="2" s="1"/>
  <c r="D382" i="2"/>
  <c r="E382" i="2"/>
  <c r="F382" i="2"/>
  <c r="G382" i="2"/>
  <c r="D370" i="2"/>
  <c r="E370" i="2" s="1"/>
  <c r="F370" i="2" s="1"/>
  <c r="G370" i="2" s="1"/>
  <c r="D358" i="2"/>
  <c r="E358" i="2"/>
  <c r="F358" i="2"/>
  <c r="G358" i="2"/>
  <c r="D346" i="2"/>
  <c r="E346" i="2" s="1"/>
  <c r="F346" i="2" s="1"/>
  <c r="G346" i="2" s="1"/>
  <c r="D334" i="2"/>
  <c r="E334" i="2"/>
  <c r="F334" i="2"/>
  <c r="G334" i="2"/>
  <c r="D322" i="2"/>
  <c r="E322" i="2" s="1"/>
  <c r="F322" i="2" s="1"/>
  <c r="G322" i="2" s="1"/>
  <c r="D310" i="2"/>
  <c r="E310" i="2"/>
  <c r="F310" i="2"/>
  <c r="G310" i="2"/>
  <c r="D277" i="2"/>
  <c r="E277" i="2" s="1"/>
  <c r="F277" i="2" s="1"/>
  <c r="G277" i="2" s="1"/>
  <c r="D265" i="2"/>
  <c r="E265" i="2"/>
  <c r="F265" i="2"/>
  <c r="G265" i="2"/>
  <c r="D253" i="2"/>
  <c r="E253" i="2" s="1"/>
  <c r="F253" i="2" s="1"/>
  <c r="G253" i="2" s="1"/>
  <c r="D241" i="2"/>
  <c r="E241" i="2"/>
  <c r="F241" i="2"/>
  <c r="G241" i="2"/>
  <c r="D229" i="2"/>
  <c r="E229" i="2" s="1"/>
  <c r="F229" i="2"/>
  <c r="G229" i="2" s="1"/>
  <c r="D217" i="2"/>
  <c r="E217" i="2"/>
  <c r="F217" i="2"/>
  <c r="G217" i="2"/>
  <c r="D205" i="2"/>
  <c r="E205" i="2" s="1"/>
  <c r="F205" i="2"/>
  <c r="G205" i="2" s="1"/>
  <c r="D172" i="2"/>
  <c r="E172" i="2"/>
  <c r="F172" i="2"/>
  <c r="G172" i="2"/>
  <c r="D160" i="2"/>
  <c r="E160" i="2" s="1"/>
  <c r="F160" i="2" s="1"/>
  <c r="G160" i="2" s="1"/>
  <c r="D148" i="2"/>
  <c r="E148" i="2"/>
  <c r="F148" i="2"/>
  <c r="G148" i="2"/>
  <c r="D136" i="2"/>
  <c r="E136" i="2" s="1"/>
  <c r="F136" i="2" s="1"/>
  <c r="G136" i="2" s="1"/>
  <c r="D124" i="2"/>
  <c r="E124" i="2"/>
  <c r="F124" i="2"/>
  <c r="G124" i="2"/>
  <c r="D112" i="2"/>
  <c r="E112" i="2" s="1"/>
  <c r="F112" i="2"/>
  <c r="G112" i="2" s="1"/>
  <c r="D100" i="2"/>
  <c r="E100" i="2"/>
  <c r="F100" i="2"/>
  <c r="G100" i="2"/>
  <c r="I38" i="2"/>
  <c r="I32" i="2"/>
  <c r="I26" i="2"/>
  <c r="I20" i="2"/>
  <c r="E26" i="5"/>
  <c r="K16" i="5"/>
  <c r="C69" i="5"/>
  <c r="C68" i="5"/>
  <c r="K2" i="5"/>
  <c r="F341" i="2" l="1"/>
  <c r="I18" i="3"/>
  <c r="E25" i="2"/>
  <c r="F25" i="2" s="1"/>
  <c r="G25" i="2" s="1"/>
  <c r="H25" i="2" s="1"/>
  <c r="E284" i="2"/>
  <c r="G26" i="5"/>
  <c r="D576" i="2"/>
  <c r="E52" i="4"/>
  <c r="F317" i="2"/>
  <c r="I14" i="3"/>
  <c r="E341" i="2"/>
  <c r="G18" i="3"/>
  <c r="G365" i="2"/>
  <c r="K22" i="3"/>
  <c r="E609" i="2"/>
  <c r="G42" i="5"/>
  <c r="K16" i="3"/>
  <c r="D107" i="2"/>
  <c r="E14" i="4"/>
  <c r="K28" i="4"/>
  <c r="G191" i="2"/>
  <c r="F243" i="2"/>
  <c r="F245" i="2" s="1"/>
  <c r="F247" i="2" s="1"/>
  <c r="F353" i="2"/>
  <c r="I20" i="3"/>
  <c r="E552" i="2"/>
  <c r="G48" i="4"/>
  <c r="E14" i="5"/>
  <c r="I28" i="5"/>
  <c r="E18" i="3"/>
  <c r="G20" i="4"/>
  <c r="E143" i="2"/>
  <c r="D155" i="2"/>
  <c r="E22" i="4"/>
  <c r="E209" i="2"/>
  <c r="E211" i="2" s="1"/>
  <c r="D272" i="2"/>
  <c r="E24" i="5"/>
  <c r="G272" i="2"/>
  <c r="K24" i="5"/>
  <c r="G317" i="2"/>
  <c r="K14" i="3"/>
  <c r="G341" i="2"/>
  <c r="K18" i="3"/>
  <c r="F389" i="2"/>
  <c r="I26" i="3"/>
  <c r="E33" i="2"/>
  <c r="F33" i="2" s="1"/>
  <c r="G33" i="2" s="1"/>
  <c r="H33" i="2" s="1"/>
  <c r="E50" i="3"/>
  <c r="D470" i="2"/>
  <c r="E179" i="2"/>
  <c r="G26" i="4"/>
  <c r="I16" i="4"/>
  <c r="F119" i="2"/>
  <c r="F236" i="2"/>
  <c r="I18" i="5"/>
  <c r="F528" i="2"/>
  <c r="I44" i="4"/>
  <c r="F681" i="2"/>
  <c r="I54" i="5"/>
  <c r="G155" i="2"/>
  <c r="K22" i="4"/>
  <c r="G24" i="4"/>
  <c r="E167" i="2"/>
  <c r="D179" i="2"/>
  <c r="E20" i="2"/>
  <c r="F20" i="2" s="1"/>
  <c r="G20" i="2" s="1"/>
  <c r="H20" i="2" s="1"/>
  <c r="E26" i="4"/>
  <c r="E377" i="2"/>
  <c r="G24" i="3"/>
  <c r="E458" i="2"/>
  <c r="G48" i="3"/>
  <c r="E645" i="2"/>
  <c r="G48" i="5"/>
  <c r="I16" i="5"/>
  <c r="G107" i="2"/>
  <c r="K14" i="4"/>
  <c r="F162" i="2"/>
  <c r="F164" i="2" s="1"/>
  <c r="F166" i="2" s="1"/>
  <c r="G236" i="2"/>
  <c r="K18" i="5"/>
  <c r="F260" i="2"/>
  <c r="I22" i="5"/>
  <c r="D317" i="2"/>
  <c r="E14" i="3"/>
  <c r="F329" i="2"/>
  <c r="I16" i="3"/>
  <c r="E353" i="2"/>
  <c r="G20" i="3"/>
  <c r="G377" i="2"/>
  <c r="K24" i="3"/>
  <c r="D446" i="2"/>
  <c r="E46" i="3"/>
  <c r="F494" i="2"/>
  <c r="E35" i="2"/>
  <c r="F35" i="2" s="1"/>
  <c r="G35" i="2" s="1"/>
  <c r="H35" i="2" s="1"/>
  <c r="I54" i="3"/>
  <c r="G44" i="4"/>
  <c r="E528" i="2"/>
  <c r="G389" i="2"/>
  <c r="E39" i="2"/>
  <c r="F39" i="2" s="1"/>
  <c r="G39" i="2" s="1"/>
  <c r="H39" i="2" s="1"/>
  <c r="K26" i="3"/>
  <c r="E446" i="2"/>
  <c r="G46" i="3"/>
  <c r="E494" i="2"/>
  <c r="E29" i="2"/>
  <c r="F29" i="2" s="1"/>
  <c r="G29" i="2" s="1"/>
  <c r="H29" i="2" s="1"/>
  <c r="F207" i="2"/>
  <c r="F209" i="2" s="1"/>
  <c r="F211" i="2" s="1"/>
  <c r="F377" i="2"/>
  <c r="I24" i="3"/>
  <c r="F576" i="2"/>
  <c r="I52" i="4"/>
  <c r="G54" i="3"/>
  <c r="E107" i="2"/>
  <c r="G14" i="4"/>
  <c r="D131" i="2"/>
  <c r="E18" i="4"/>
  <c r="G167" i="2"/>
  <c r="D191" i="2"/>
  <c r="E28" i="4"/>
  <c r="F174" i="2"/>
  <c r="F176" i="2" s="1"/>
  <c r="F178" i="2" s="1"/>
  <c r="F150" i="2"/>
  <c r="F152" i="2" s="1"/>
  <c r="F154" i="2" s="1"/>
  <c r="F126" i="2"/>
  <c r="F128" i="2" s="1"/>
  <c r="F130" i="2" s="1"/>
  <c r="F102" i="2"/>
  <c r="F104" i="2" s="1"/>
  <c r="F106" i="2" s="1"/>
  <c r="F267" i="2"/>
  <c r="F269" i="2" s="1"/>
  <c r="F271" i="2" s="1"/>
  <c r="E317" i="2"/>
  <c r="G14" i="3"/>
  <c r="F365" i="2"/>
  <c r="I22" i="3"/>
  <c r="E389" i="2"/>
  <c r="G26" i="3"/>
  <c r="E27" i="2"/>
  <c r="F27" i="2" s="1"/>
  <c r="G27" i="2" s="1"/>
  <c r="H27" i="2" s="1"/>
  <c r="D422" i="2"/>
  <c r="E42" i="3"/>
  <c r="F422" i="2"/>
  <c r="I42" i="3"/>
  <c r="E434" i="2"/>
  <c r="G44" i="3"/>
  <c r="D516" i="2"/>
  <c r="E42" i="4"/>
  <c r="G179" i="2"/>
  <c r="E38" i="2"/>
  <c r="F38" i="2" s="1"/>
  <c r="G38" i="2" s="1"/>
  <c r="H38" i="2" s="1"/>
  <c r="K26" i="4"/>
  <c r="D329" i="2"/>
  <c r="E16" i="3"/>
  <c r="E365" i="2"/>
  <c r="G22" i="3"/>
  <c r="E46" i="4"/>
  <c r="D540" i="2"/>
  <c r="E20" i="4"/>
  <c r="I20" i="4"/>
  <c r="F143" i="2"/>
  <c r="E24" i="4"/>
  <c r="D167" i="2"/>
  <c r="G16" i="4"/>
  <c r="E119" i="2"/>
  <c r="E16" i="5"/>
  <c r="D224" i="2"/>
  <c r="D248" i="2"/>
  <c r="E20" i="5"/>
  <c r="G284" i="2"/>
  <c r="E37" i="2"/>
  <c r="F37" i="2" s="1"/>
  <c r="G37" i="2" s="1"/>
  <c r="H37" i="2" s="1"/>
  <c r="K26" i="5"/>
  <c r="E296" i="2"/>
  <c r="G28" i="5"/>
  <c r="E329" i="2"/>
  <c r="G16" i="3"/>
  <c r="F401" i="2"/>
  <c r="I28" i="3"/>
  <c r="F552" i="2"/>
  <c r="I48" i="4"/>
  <c r="E50" i="4"/>
  <c r="D564" i="2"/>
  <c r="F564" i="2"/>
  <c r="I50" i="4"/>
  <c r="E621" i="2"/>
  <c r="G44" i="5"/>
  <c r="F616" i="2"/>
  <c r="F618" i="2" s="1"/>
  <c r="F620" i="2" s="1"/>
  <c r="F628" i="2"/>
  <c r="F630" i="2" s="1"/>
  <c r="F632" i="2" s="1"/>
  <c r="E186" i="2"/>
  <c r="E188" i="2" s="1"/>
  <c r="E190" i="2" s="1"/>
  <c r="F186" i="2"/>
  <c r="F188" i="2" s="1"/>
  <c r="F190" i="2" s="1"/>
  <c r="G209" i="2"/>
  <c r="G211" i="2" s="1"/>
  <c r="E221" i="2"/>
  <c r="E223" i="2" s="1"/>
  <c r="D231" i="2"/>
  <c r="D233" i="2" s="1"/>
  <c r="D235" i="2" s="1"/>
  <c r="F441" i="2"/>
  <c r="F443" i="2" s="1"/>
  <c r="F445" i="2" s="1"/>
  <c r="F604" i="2"/>
  <c r="F606" i="2" s="1"/>
  <c r="F608" i="2" s="1"/>
  <c r="E52" i="3"/>
  <c r="E126" i="2"/>
  <c r="E128" i="2" s="1"/>
  <c r="E130" i="2" s="1"/>
  <c r="E150" i="2"/>
  <c r="E152" i="2" s="1"/>
  <c r="E154" i="2" s="1"/>
  <c r="F279" i="2"/>
  <c r="F281" i="2" s="1"/>
  <c r="F283" i="2" s="1"/>
  <c r="K22" i="5"/>
  <c r="E21" i="2"/>
  <c r="F21" i="2" s="1"/>
  <c r="G21" i="2" s="1"/>
  <c r="H21" i="2" s="1"/>
  <c r="E20" i="3"/>
  <c r="E28" i="3"/>
  <c r="E231" i="2"/>
  <c r="E233" i="2" s="1"/>
  <c r="E235" i="2" s="1"/>
  <c r="E243" i="2"/>
  <c r="E245" i="2" s="1"/>
  <c r="E247" i="2" s="1"/>
  <c r="I48" i="3"/>
  <c r="G525" i="2"/>
  <c r="G527" i="2" s="1"/>
  <c r="G528" i="2" s="1"/>
  <c r="F657" i="2"/>
  <c r="I50" i="5"/>
  <c r="E19" i="2"/>
  <c r="F19" i="2" s="1"/>
  <c r="G19" i="2" s="1"/>
  <c r="H19" i="2" s="1"/>
  <c r="G52" i="3"/>
  <c r="E255" i="2"/>
  <c r="E257" i="2" s="1"/>
  <c r="E259" i="2" s="1"/>
  <c r="G396" i="2"/>
  <c r="G398" i="2" s="1"/>
  <c r="G400" i="2" s="1"/>
  <c r="G478" i="2"/>
  <c r="G477" i="2"/>
  <c r="G479" i="2" s="1"/>
  <c r="G481" i="2" s="1"/>
  <c r="G482" i="2" s="1"/>
  <c r="I52" i="3"/>
  <c r="G28" i="3"/>
  <c r="G50" i="5"/>
  <c r="G243" i="2"/>
  <c r="G245" i="2" s="1"/>
  <c r="G247" i="2" s="1"/>
  <c r="E267" i="2"/>
  <c r="E269" i="2" s="1"/>
  <c r="E271" i="2" s="1"/>
  <c r="E465" i="2"/>
  <c r="E467" i="2" s="1"/>
  <c r="E469" i="2" s="1"/>
  <c r="F583" i="2"/>
  <c r="F585" i="2" s="1"/>
  <c r="F587" i="2" s="1"/>
  <c r="D604" i="2"/>
  <c r="D606" i="2" s="1"/>
  <c r="D608" i="2" s="1"/>
  <c r="G628" i="2"/>
  <c r="G630" i="2" s="1"/>
  <c r="G632" i="2" s="1"/>
  <c r="G633" i="2" s="1"/>
  <c r="F664" i="2"/>
  <c r="F666" i="2" s="1"/>
  <c r="F668" i="2" s="1"/>
  <c r="D676" i="2"/>
  <c r="D678" i="2" s="1"/>
  <c r="D680" i="2" s="1"/>
  <c r="E22" i="2"/>
  <c r="F22" i="2" s="1"/>
  <c r="G22" i="2" s="1"/>
  <c r="H22" i="2" s="1"/>
  <c r="E22" i="3"/>
  <c r="G52" i="5"/>
  <c r="E417" i="2"/>
  <c r="E419" i="2" s="1"/>
  <c r="E421" i="2" s="1"/>
  <c r="F511" i="2"/>
  <c r="F513" i="2" s="1"/>
  <c r="F515" i="2" s="1"/>
  <c r="F535" i="2"/>
  <c r="F537" i="2" s="1"/>
  <c r="F539" i="2" s="1"/>
  <c r="F640" i="2"/>
  <c r="F642" i="2" s="1"/>
  <c r="F644" i="2" s="1"/>
  <c r="K28" i="5"/>
  <c r="E24" i="3"/>
  <c r="E26" i="3"/>
  <c r="D489" i="2"/>
  <c r="D491" i="2" s="1"/>
  <c r="D493" i="2" s="1"/>
  <c r="D255" i="2"/>
  <c r="D257" i="2" s="1"/>
  <c r="D259" i="2" s="1"/>
  <c r="D291" i="2"/>
  <c r="D293" i="2" s="1"/>
  <c r="D295" i="2" s="1"/>
  <c r="F465" i="2"/>
  <c r="F467" i="2" s="1"/>
  <c r="F469" i="2" s="1"/>
  <c r="D616" i="2"/>
  <c r="D618" i="2" s="1"/>
  <c r="D620" i="2" s="1"/>
  <c r="G652" i="2"/>
  <c r="G654" i="2" s="1"/>
  <c r="G656" i="2" s="1"/>
  <c r="G657" i="2" s="1"/>
  <c r="D628" i="2"/>
  <c r="D630" i="2" s="1"/>
  <c r="D632" i="2" s="1"/>
  <c r="D652" i="2"/>
  <c r="D654" i="2" s="1"/>
  <c r="D656" i="2" s="1"/>
  <c r="E678" i="2"/>
  <c r="E680" i="2" s="1"/>
  <c r="E44" i="5" l="1"/>
  <c r="D621" i="2"/>
  <c r="F470" i="2"/>
  <c r="I50" i="3"/>
  <c r="E422" i="2"/>
  <c r="G42" i="3"/>
  <c r="E155" i="2"/>
  <c r="G22" i="4"/>
  <c r="I28" i="4"/>
  <c r="F191" i="2"/>
  <c r="E681" i="2"/>
  <c r="G54" i="5"/>
  <c r="E470" i="2"/>
  <c r="G50" i="3"/>
  <c r="E131" i="2"/>
  <c r="G18" i="4"/>
  <c r="F107" i="2"/>
  <c r="I14" i="4"/>
  <c r="F212" i="2"/>
  <c r="I14" i="5"/>
  <c r="E224" i="2"/>
  <c r="G16" i="5"/>
  <c r="I42" i="4"/>
  <c r="F516" i="2"/>
  <c r="D260" i="2"/>
  <c r="E22" i="5"/>
  <c r="F588" i="2"/>
  <c r="E34" i="2"/>
  <c r="F34" i="2" s="1"/>
  <c r="G34" i="2" s="1"/>
  <c r="H34" i="2" s="1"/>
  <c r="I54" i="4"/>
  <c r="F272" i="2"/>
  <c r="I24" i="5"/>
  <c r="F248" i="2"/>
  <c r="I20" i="5"/>
  <c r="E54" i="3"/>
  <c r="D494" i="2"/>
  <c r="E23" i="2"/>
  <c r="F23" i="2" s="1"/>
  <c r="G23" i="2" s="1"/>
  <c r="H23" i="2" s="1"/>
  <c r="G401" i="2"/>
  <c r="K28" i="3"/>
  <c r="G20" i="5"/>
  <c r="E248" i="2"/>
  <c r="G28" i="4"/>
  <c r="E191" i="2"/>
  <c r="D657" i="2"/>
  <c r="E50" i="5"/>
  <c r="G24" i="5"/>
  <c r="E272" i="2"/>
  <c r="E260" i="2"/>
  <c r="G22" i="5"/>
  <c r="E236" i="2"/>
  <c r="G18" i="5"/>
  <c r="F633" i="2"/>
  <c r="I46" i="5"/>
  <c r="I18" i="4"/>
  <c r="F131" i="2"/>
  <c r="F669" i="2"/>
  <c r="I52" i="5"/>
  <c r="E28" i="5"/>
  <c r="D296" i="2"/>
  <c r="D609" i="2"/>
  <c r="E42" i="5"/>
  <c r="F284" i="2"/>
  <c r="E31" i="2"/>
  <c r="F31" i="2" s="1"/>
  <c r="G31" i="2" s="1"/>
  <c r="H31" i="2" s="1"/>
  <c r="I26" i="5"/>
  <c r="E46" i="5"/>
  <c r="D633" i="2"/>
  <c r="G248" i="2"/>
  <c r="K20" i="5"/>
  <c r="F609" i="2"/>
  <c r="I42" i="5"/>
  <c r="F621" i="2"/>
  <c r="I44" i="5"/>
  <c r="F155" i="2"/>
  <c r="I22" i="4"/>
  <c r="F645" i="2"/>
  <c r="I48" i="5"/>
  <c r="D236" i="2"/>
  <c r="E18" i="5"/>
  <c r="I46" i="4"/>
  <c r="F540" i="2"/>
  <c r="G212" i="2"/>
  <c r="K14" i="5"/>
  <c r="D681" i="2"/>
  <c r="E54" i="5"/>
  <c r="F446" i="2"/>
  <c r="I46" i="3"/>
  <c r="F179" i="2"/>
  <c r="I26" i="4"/>
  <c r="E32" i="2"/>
  <c r="F32" i="2" s="1"/>
  <c r="G32" i="2" s="1"/>
  <c r="H32" i="2" s="1"/>
  <c r="I24" i="4"/>
  <c r="F167" i="2"/>
  <c r="E212" i="2"/>
  <c r="G14" i="5"/>
</calcChain>
</file>

<file path=xl/sharedStrings.xml><?xml version="1.0" encoding="utf-8"?>
<sst xmlns="http://schemas.openxmlformats.org/spreadsheetml/2006/main" count="1019" uniqueCount="179">
  <si>
    <t>Equipment Cost</t>
  </si>
  <si>
    <t>(Net of taxes)</t>
  </si>
  <si>
    <t>Customer name:</t>
  </si>
  <si>
    <t>Equipment:</t>
  </si>
  <si>
    <t>remitted with the monthly payments over the term of the lease.</t>
  </si>
  <si>
    <t xml:space="preserve">mortgages and other credit facilities must be kept within the bank's total exposure limit for that business. By using a leasing  </t>
  </si>
  <si>
    <t xml:space="preserve">which normally require no down payments and no outside collateral- while preserving a business' existing (and future) bank </t>
  </si>
  <si>
    <t>borrowing ability.</t>
  </si>
  <si>
    <t>or Step-Down payment leases are available to match a business' seasonal or anticipated cash flows.</t>
  </si>
  <si>
    <t>software, heavy machinery, industrial equipment, office equipment and transportation equipment.</t>
  </si>
  <si>
    <t>tax benefits of leasing.</t>
  </si>
  <si>
    <t>Expenses are matched to the generated revenues- which is a sound business management principle.</t>
  </si>
  <si>
    <t>Weekly</t>
  </si>
  <si>
    <t>Daily</t>
  </si>
  <si>
    <t>Hourly</t>
  </si>
  <si>
    <t>Monthly</t>
  </si>
  <si>
    <t>Purchase Option</t>
  </si>
  <si>
    <t>Why Lease?</t>
  </si>
  <si>
    <t>Term</t>
  </si>
  <si>
    <t>Stretch?</t>
  </si>
  <si>
    <t>no</t>
  </si>
  <si>
    <t>Stretch Term</t>
  </si>
  <si>
    <t>Residual</t>
  </si>
  <si>
    <t># Adv. Pmt</t>
  </si>
  <si>
    <t>P.O. (enter as label)</t>
  </si>
  <si>
    <t>Stretch</t>
  </si>
  <si>
    <t>Future Value</t>
  </si>
  <si>
    <t>$1,500 - $2,499</t>
  </si>
  <si>
    <t>Buy Rate</t>
  </si>
  <si>
    <t>Band Level One</t>
  </si>
  <si>
    <t>AFG Fee</t>
  </si>
  <si>
    <t>Present Value</t>
  </si>
  <si>
    <t>Band Level</t>
  </si>
  <si>
    <t>Monthly Buy Rate</t>
  </si>
  <si>
    <t>Calc One</t>
  </si>
  <si>
    <t>Calc Two</t>
  </si>
  <si>
    <t>True Rate</t>
  </si>
  <si>
    <t>Load % (Optional)</t>
  </si>
  <si>
    <t>Rounded Rate</t>
  </si>
  <si>
    <t>$2,500 - $4,999</t>
  </si>
  <si>
    <t>Band Level Two</t>
  </si>
  <si>
    <t>$5,000 - $9,999</t>
  </si>
  <si>
    <t>Band Level Three</t>
  </si>
  <si>
    <t>$10,000 - $14,999</t>
  </si>
  <si>
    <t>Band Level Four</t>
  </si>
  <si>
    <t>$15,000 - $19,999</t>
  </si>
  <si>
    <t>Band Level Five</t>
  </si>
  <si>
    <t>$20,000 - $24,999</t>
  </si>
  <si>
    <t>Band Level Six</t>
  </si>
  <si>
    <t>$25,000 - $49,999</t>
  </si>
  <si>
    <t>Band Level Seven</t>
  </si>
  <si>
    <t xml:space="preserve"> </t>
  </si>
  <si>
    <t>"A" 10% Calc Sheet</t>
  </si>
  <si>
    <t>"A" FMV Calc Sheet</t>
  </si>
  <si>
    <t>"A" $10.00 Calc Sheet</t>
  </si>
  <si>
    <t>"B" $10.00 Calc Sheet</t>
  </si>
  <si>
    <t>FMV</t>
  </si>
  <si>
    <t>Lessee may purchase the equipment for $10 at the end of the lease.</t>
  </si>
  <si>
    <t>INSERT CUSTOMER NAME HERE</t>
  </si>
  <si>
    <t>BRIEF EQUIPMENT LIST HERE</t>
  </si>
  <si>
    <t>Phone:</t>
  </si>
  <si>
    <t>Representative Name:</t>
  </si>
  <si>
    <t>Fax:</t>
  </si>
  <si>
    <t>All leases and rates are subject to credit approval. Rates are subject to change. Payments are subject to applicable taxes</t>
  </si>
  <si>
    <t>Purchase Option Definitions</t>
  </si>
  <si>
    <t>(60 Months New Business Not Available)</t>
  </si>
  <si>
    <t>TERM / Rate Program</t>
  </si>
  <si>
    <t>Rate Program Definitions</t>
  </si>
  <si>
    <t>Lessee has generally been established for a minimum of three years with established credit</t>
  </si>
  <si>
    <t>Established:</t>
  </si>
  <si>
    <t>New Business:</t>
  </si>
  <si>
    <t>Lessee has generally been established less than three years.</t>
  </si>
  <si>
    <r>
      <t xml:space="preserve">Capital Conservation: </t>
    </r>
    <r>
      <rPr>
        <sz val="11"/>
        <rFont val="Arial"/>
        <family val="2"/>
      </rPr>
      <t xml:space="preserve">Leasing lets a company conserve its working capital; allowing it to allocate cash funds for other </t>
    </r>
  </si>
  <si>
    <r>
      <t xml:space="preserve">purposes. In addition, with a lease, Sales Tax and other taxes are </t>
    </r>
    <r>
      <rPr>
        <u/>
        <sz val="11"/>
        <rFont val="Arial"/>
        <family val="2"/>
      </rPr>
      <t>not paid up front</t>
    </r>
    <r>
      <rPr>
        <sz val="11"/>
        <rFont val="Arial"/>
        <family val="2"/>
      </rPr>
      <t xml:space="preserve"> at the time an asset is acquired; but are </t>
    </r>
  </si>
  <si>
    <r>
      <t xml:space="preserve">Credit Preservation: </t>
    </r>
    <r>
      <rPr>
        <sz val="11"/>
        <rFont val="Arial"/>
        <family val="2"/>
      </rPr>
      <t xml:space="preserve">All businesses have access to </t>
    </r>
    <r>
      <rPr>
        <u/>
        <sz val="11"/>
        <rFont val="Arial"/>
        <family val="2"/>
      </rPr>
      <t>limited credit lines at their bank</t>
    </r>
    <r>
      <rPr>
        <sz val="11"/>
        <rFont val="Arial"/>
        <family val="2"/>
      </rPr>
      <t xml:space="preserve">. Operating lines, demand loans, </t>
    </r>
  </si>
  <si>
    <r>
      <t xml:space="preserve">company to finance equipment and machinery acquisitions, a business is effectively opening </t>
    </r>
    <r>
      <rPr>
        <u/>
        <sz val="11"/>
        <rFont val="Arial"/>
        <family val="2"/>
      </rPr>
      <t>new credit lines</t>
    </r>
    <r>
      <rPr>
        <sz val="11"/>
        <rFont val="Arial"/>
        <family val="2"/>
      </rPr>
      <t>- credit lines</t>
    </r>
  </si>
  <si>
    <r>
      <t>Budget Allocation:</t>
    </r>
    <r>
      <rPr>
        <sz val="11"/>
        <rFont val="Arial"/>
        <family val="2"/>
      </rPr>
      <t xml:space="preserve"> Lease terms, payment streams and options can be tailored to meet most budgets. Skip leases, Step-Up</t>
    </r>
  </si>
  <si>
    <r>
      <t>Total Solution:</t>
    </r>
    <r>
      <rPr>
        <sz val="11"/>
        <rFont val="Arial"/>
        <family val="2"/>
      </rPr>
      <t xml:space="preserve"> Businesses can obtain virtually all types of equipment through leasing including computer hardware and  </t>
    </r>
  </si>
  <si>
    <r>
      <t xml:space="preserve">Tax Effective: </t>
    </r>
    <r>
      <rPr>
        <sz val="11"/>
        <rFont val="Arial"/>
        <family val="2"/>
      </rPr>
      <t>Leasing may provide certain tax benefits for a business. Consult your tax advisor for advice on the potential</t>
    </r>
  </si>
  <si>
    <r>
      <t>Financial Efficiency:</t>
    </r>
    <r>
      <rPr>
        <sz val="11"/>
        <rFont val="Arial"/>
        <family val="2"/>
      </rPr>
      <t xml:space="preserve"> The revenues generated from the use of new equipment can be used to pay the lease payments. </t>
    </r>
  </si>
  <si>
    <t xml:space="preserve">  CONTACT:</t>
  </si>
  <si>
    <t>Lessee may purchase the equipment for Fair Market Value ("FMV") at the end of the lease.</t>
  </si>
  <si>
    <t>Lessee may purchase the equipment after the purchase option month of the lease for 10% of the original</t>
  </si>
  <si>
    <t>(XXX) XXX-XXXX</t>
  </si>
  <si>
    <t>INSTRUCTIONS</t>
  </si>
  <si>
    <t>A. For a quick quote (to simply figure out a payment)</t>
  </si>
  <si>
    <t xml:space="preserve"> - Fill in the Equipment Cost box - payments will be shown</t>
  </si>
  <si>
    <t>B. To print out a quote for a client:</t>
  </si>
  <si>
    <t xml:space="preserve"> - Hit the "Print" Button</t>
  </si>
  <si>
    <t xml:space="preserve"> - Fill out the customer name and equipment section</t>
  </si>
  <si>
    <t>FEES</t>
  </si>
  <si>
    <t>A CARDS:</t>
  </si>
  <si>
    <t>1500-2499</t>
  </si>
  <si>
    <t>2500-4999</t>
  </si>
  <si>
    <t>5000-9999</t>
  </si>
  <si>
    <t>10000-14999</t>
  </si>
  <si>
    <t>15000-19999</t>
  </si>
  <si>
    <t>20000-24999</t>
  </si>
  <si>
    <t>25000-49999</t>
  </si>
  <si>
    <t>B CARDS:</t>
  </si>
  <si>
    <t>$50,000 +</t>
  </si>
  <si>
    <t>Contact your Representative</t>
  </si>
  <si>
    <t>Fax all credit applications</t>
  </si>
  <si>
    <t>to</t>
  </si>
  <si>
    <t>Effective:</t>
  </si>
  <si>
    <t>1-877-660-3078</t>
  </si>
  <si>
    <t xml:space="preserve">"A" Credit - Companies 3+ years in business. </t>
  </si>
  <si>
    <t>"B" 10% Calc Sheet</t>
  </si>
  <si>
    <t>24 Months Established Business 10%</t>
  </si>
  <si>
    <t>24 Months Established Business $10</t>
  </si>
  <si>
    <t>24 Months New Business 10%</t>
  </si>
  <si>
    <t>24 Months New Business $10</t>
  </si>
  <si>
    <t>36 Months Established Business 10%</t>
  </si>
  <si>
    <t>36 Months Established Business $10</t>
  </si>
  <si>
    <t>36 Months New Business 10%</t>
  </si>
  <si>
    <t>36 Months New Business $10</t>
  </si>
  <si>
    <t>48 Months Established Business FMV</t>
  </si>
  <si>
    <t>48 months Established Business 10%</t>
  </si>
  <si>
    <t>48 Months Established Business $10</t>
  </si>
  <si>
    <t>48 Months New Business 10%</t>
  </si>
  <si>
    <t>48 Months New Business $10</t>
  </si>
  <si>
    <t>24 Months</t>
  </si>
  <si>
    <t>36 Months</t>
  </si>
  <si>
    <t>48 Months</t>
  </si>
  <si>
    <t>60 Months</t>
  </si>
  <si>
    <t xml:space="preserve">"B" Credit - Companies less than 3 years in business. </t>
  </si>
  <si>
    <t>$10 at maturity</t>
  </si>
  <si>
    <t>N/A</t>
  </si>
  <si>
    <t>Contact:</t>
  </si>
  <si>
    <t>10% after 24th pmt</t>
  </si>
  <si>
    <t>10% after 36th pmt</t>
  </si>
  <si>
    <t>10% after 48th pmt</t>
  </si>
  <si>
    <t>10% after 60th pmt</t>
  </si>
  <si>
    <t>27 Months</t>
  </si>
  <si>
    <t>39 Months</t>
  </si>
  <si>
    <t>66 Months</t>
  </si>
  <si>
    <t>FMV at maturity</t>
  </si>
  <si>
    <t>NOTE: FMV means "Fair Market Value"</t>
  </si>
  <si>
    <t>52 Months</t>
  </si>
  <si>
    <t>24 Months Established Business FMV</t>
  </si>
  <si>
    <t>36 Months Established Business FMV</t>
  </si>
  <si>
    <t>60 Months Established Business FMV</t>
  </si>
  <si>
    <t>60 months Established Business 10%</t>
  </si>
  <si>
    <t>60 Months Established Business $10</t>
  </si>
  <si>
    <t>$50,000 - $100,000</t>
  </si>
  <si>
    <t>50,000-100,000</t>
  </si>
  <si>
    <t>$50,000-$100,000</t>
  </si>
  <si>
    <t>$100,000 +</t>
  </si>
  <si>
    <t>DEALER NAME:</t>
  </si>
  <si>
    <t xml:space="preserve"> - Fill out your Company Name and contact information</t>
  </si>
  <si>
    <t>FMV BUYOUT LEASE RATES</t>
  </si>
  <si>
    <t>10% BUYOUT LEASE RATES</t>
  </si>
  <si>
    <t>$10 BUYOUT LEASE RATES</t>
  </si>
  <si>
    <t>Dealer company name here</t>
  </si>
  <si>
    <t>Dealer Sales Rep Name Here</t>
  </si>
  <si>
    <t>The advantages of leasing equipment can be extensive.  If you  would like more information, please contact</t>
  </si>
  <si>
    <t>your representative today.</t>
  </si>
  <si>
    <t>"B" FMV Calc Sheet</t>
  </si>
  <si>
    <r>
      <t>Flexibility:</t>
    </r>
    <r>
      <rPr>
        <sz val="11"/>
        <rFont val="Arial"/>
        <family val="2"/>
      </rPr>
      <t xml:space="preserve"> Our leasing program provides access to the widest range of financing options available today.</t>
    </r>
  </si>
  <si>
    <t xml:space="preserve">equipment cost OR continue to lease the equipment for the remaining months of the term and then purchase for FMV. </t>
  </si>
  <si>
    <t xml:space="preserve"> - All rate factors based on 1st and last payment in advance</t>
  </si>
  <si>
    <t xml:space="preserve"> - Rates are subject to credit approval</t>
  </si>
  <si>
    <t xml:space="preserve"> - Pre authorized payments are required</t>
  </si>
  <si>
    <t xml:space="preserve"> - Rates are subject to change</t>
  </si>
  <si>
    <t xml:space="preserve"> - Pre-authorized payments are required</t>
  </si>
  <si>
    <t>NOTE: For "A" stretch card</t>
  </si>
  <si>
    <t>24 and 60 are calc'd to EPO</t>
  </si>
  <si>
    <t>36 and 48 are calc'd to 0 at FULL TERM</t>
  </si>
  <si>
    <t>"B" stretch cards are all calc'd to the EPO</t>
  </si>
  <si>
    <t>Scott Hinsperger (905) 660-3660 ext. 224  Email: scott@alliancefinancing.com</t>
  </si>
  <si>
    <t>NLG</t>
  </si>
  <si>
    <t>IND</t>
  </si>
  <si>
    <t xml:space="preserve">         LEASE PAYMENT CALCULATOR</t>
  </si>
  <si>
    <t>ALLIANCE FINANCING GROUP</t>
  </si>
  <si>
    <t>True Rate to Customer:</t>
  </si>
  <si>
    <t xml:space="preserve"> (used in formula to calc True Rate to Customer)</t>
  </si>
  <si>
    <t xml:space="preserve">NOTE: </t>
  </si>
  <si>
    <t>Blue colours are variables</t>
  </si>
  <si>
    <t>that can be changed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</si>
</sst>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\-&quot;$&quot;#,##0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#,##0.00000_);[Red]\(#,##0.00000\)"/>
    <numFmt numFmtId="174" formatCode="0.0000"/>
    <numFmt numFmtId="175" formatCode="0.00000"/>
    <numFmt numFmtId="183" formatCode="[$-1009]mmmm\ d\,\ yyyy;@"/>
  </numFmts>
  <fonts count="43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sz val="8"/>
      <color indexed="16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sz val="9"/>
      <color indexed="12"/>
      <name val="Arial"/>
      <family val="2"/>
    </font>
    <font>
      <sz val="9"/>
      <color indexed="48"/>
      <name val="Arial"/>
      <family val="2"/>
    </font>
    <font>
      <sz val="9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.5"/>
      <name val="MS Sans Serif"/>
      <family val="2"/>
    </font>
    <font>
      <sz val="8.5"/>
      <name val="MS Sans Serif"/>
      <family val="2"/>
    </font>
    <font>
      <sz val="8.5"/>
      <color indexed="12"/>
      <name val="MS Sans Serif"/>
      <family val="2"/>
    </font>
    <font>
      <b/>
      <sz val="8.5"/>
      <color indexed="10"/>
      <name val="MS Sans Serif"/>
      <family val="2"/>
    </font>
    <font>
      <sz val="10"/>
      <color indexed="10"/>
      <name val="Arial"/>
      <family val="2"/>
    </font>
    <font>
      <b/>
      <sz val="16"/>
      <color indexed="10"/>
      <name val="Arial"/>
      <family val="2"/>
    </font>
    <font>
      <b/>
      <sz val="8"/>
      <color indexed="16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b/>
      <sz val="11"/>
      <color indexed="16"/>
      <name val="Arial"/>
      <family val="2"/>
    </font>
    <font>
      <u/>
      <sz val="11"/>
      <name val="Arial"/>
      <family val="2"/>
    </font>
    <font>
      <b/>
      <sz val="12"/>
      <color indexed="16"/>
      <name val="Arial"/>
      <family val="2"/>
    </font>
    <font>
      <sz val="11"/>
      <color indexed="16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3.5"/>
      <name val="MS Sans Serif"/>
      <family val="2"/>
    </font>
    <font>
      <b/>
      <sz val="9"/>
      <name val="Arial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b/>
      <sz val="12"/>
      <color indexed="17"/>
      <name val="MS Sans Serif"/>
      <family val="2"/>
    </font>
    <font>
      <b/>
      <sz val="12"/>
      <color indexed="12"/>
      <name val="MS Sans Serif"/>
      <family val="2"/>
    </font>
    <font>
      <sz val="11"/>
      <name val="Arial"/>
    </font>
    <font>
      <sz val="10"/>
      <color indexed="12"/>
      <name val="Arial"/>
    </font>
    <font>
      <sz val="10"/>
      <color indexed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28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/>
    <xf numFmtId="0" fontId="0" fillId="4" borderId="1" xfId="0" applyFill="1" applyBorder="1"/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0" fillId="4" borderId="5" xfId="0" applyFill="1" applyBorder="1"/>
    <xf numFmtId="0" fontId="2" fillId="4" borderId="0" xfId="0" applyFont="1" applyFill="1" applyBorder="1"/>
    <xf numFmtId="0" fontId="3" fillId="4" borderId="0" xfId="0" applyFont="1" applyFill="1" applyBorder="1"/>
    <xf numFmtId="0" fontId="4" fillId="4" borderId="0" xfId="0" applyFont="1" applyFill="1" applyBorder="1"/>
    <xf numFmtId="0" fontId="0" fillId="2" borderId="4" xfId="0" applyFill="1" applyBorder="1"/>
    <xf numFmtId="0" fontId="0" fillId="2" borderId="0" xfId="0" applyFill="1" applyBorder="1"/>
    <xf numFmtId="0" fontId="4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5" xfId="0" applyFill="1" applyBorder="1"/>
    <xf numFmtId="9" fontId="0" fillId="2" borderId="0" xfId="0" applyNumberFormat="1" applyFill="1" applyBorder="1"/>
    <xf numFmtId="0" fontId="5" fillId="5" borderId="4" xfId="0" applyFont="1" applyFill="1" applyBorder="1"/>
    <xf numFmtId="0" fontId="6" fillId="5" borderId="0" xfId="0" applyFont="1" applyFill="1" applyBorder="1"/>
    <xf numFmtId="0" fontId="6" fillId="5" borderId="0" xfId="0" applyFont="1" applyFill="1" applyBorder="1" applyAlignment="1">
      <alignment horizontal="center"/>
    </xf>
    <xf numFmtId="0" fontId="0" fillId="5" borderId="5" xfId="0" applyFill="1" applyBorder="1"/>
    <xf numFmtId="0" fontId="7" fillId="5" borderId="0" xfId="0" applyFont="1" applyFill="1" applyBorder="1"/>
    <xf numFmtId="0" fontId="7" fillId="5" borderId="0" xfId="0" applyFont="1" applyFill="1" applyBorder="1" applyAlignment="1">
      <alignment horizontal="center"/>
    </xf>
    <xf numFmtId="0" fontId="8" fillId="5" borderId="0" xfId="0" applyFont="1" applyFill="1" applyBorder="1"/>
    <xf numFmtId="0" fontId="8" fillId="5" borderId="0" xfId="0" applyFont="1" applyFill="1" applyBorder="1" applyAlignment="1">
      <alignment horizontal="center"/>
    </xf>
    <xf numFmtId="0" fontId="8" fillId="2" borderId="0" xfId="0" applyFont="1" applyFill="1" applyBorder="1"/>
    <xf numFmtId="0" fontId="4" fillId="4" borderId="4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11" fillId="2" borderId="0" xfId="0" applyFont="1" applyFill="1" applyBorder="1" applyProtection="1">
      <protection hidden="1"/>
    </xf>
    <xf numFmtId="170" fontId="12" fillId="2" borderId="0" xfId="2" applyFont="1" applyFill="1" applyBorder="1" applyProtection="1">
      <protection hidden="1"/>
    </xf>
    <xf numFmtId="170" fontId="13" fillId="2" borderId="0" xfId="2" applyFont="1" applyFill="1" applyBorder="1" applyProtection="1">
      <protection hidden="1"/>
    </xf>
    <xf numFmtId="170" fontId="13" fillId="2" borderId="0" xfId="0" applyNumberFormat="1" applyFont="1" applyFill="1" applyBorder="1"/>
    <xf numFmtId="170" fontId="13" fillId="2" borderId="0" xfId="0" applyNumberFormat="1" applyFont="1" applyFill="1" applyBorder="1" applyAlignment="1">
      <alignment horizontal="center"/>
    </xf>
    <xf numFmtId="0" fontId="15" fillId="4" borderId="0" xfId="0" applyFont="1" applyFill="1" applyBorder="1"/>
    <xf numFmtId="0" fontId="0" fillId="0" borderId="0" xfId="0" applyFill="1"/>
    <xf numFmtId="0" fontId="0" fillId="6" borderId="0" xfId="0" applyFill="1"/>
    <xf numFmtId="0" fontId="0" fillId="6" borderId="0" xfId="0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7" borderId="5" xfId="0" applyFill="1" applyBorder="1"/>
    <xf numFmtId="0" fontId="11" fillId="7" borderId="0" xfId="0" applyFont="1" applyFill="1" applyBorder="1" applyProtection="1">
      <protection hidden="1"/>
    </xf>
    <xf numFmtId="170" fontId="12" fillId="7" borderId="0" xfId="2" applyFont="1" applyFill="1" applyBorder="1" applyProtection="1">
      <protection hidden="1"/>
    </xf>
    <xf numFmtId="0" fontId="0" fillId="7" borderId="0" xfId="0" applyFill="1" applyBorder="1" applyAlignment="1">
      <alignment horizontal="center"/>
    </xf>
    <xf numFmtId="9" fontId="0" fillId="0" borderId="0" xfId="4" applyFont="1"/>
    <xf numFmtId="0" fontId="0" fillId="8" borderId="0" xfId="0" applyFill="1" applyProtection="1">
      <protection hidden="1"/>
    </xf>
    <xf numFmtId="0" fontId="21" fillId="8" borderId="0" xfId="0" applyFont="1" applyFill="1" applyProtection="1">
      <protection hidden="1"/>
    </xf>
    <xf numFmtId="0" fontId="20" fillId="8" borderId="0" xfId="0" applyFont="1" applyFill="1" applyProtection="1">
      <protection hidden="1"/>
    </xf>
    <xf numFmtId="0" fontId="16" fillId="0" borderId="0" xfId="0" applyFont="1" applyAlignment="1" applyProtection="1">
      <alignment horizontal="right"/>
      <protection hidden="1"/>
    </xf>
    <xf numFmtId="0" fontId="17" fillId="0" borderId="0" xfId="0" applyFont="1" applyAlignment="1" applyProtection="1">
      <alignment horizontal="right"/>
      <protection hidden="1"/>
    </xf>
    <xf numFmtId="38" fontId="18" fillId="0" borderId="0" xfId="1" applyNumberFormat="1" applyFont="1" applyProtection="1">
      <protection hidden="1"/>
    </xf>
    <xf numFmtId="38" fontId="18" fillId="0" borderId="0" xfId="1" applyNumberFormat="1" applyFont="1" applyAlignment="1" applyProtection="1">
      <alignment horizontal="right"/>
      <protection hidden="1"/>
    </xf>
    <xf numFmtId="10" fontId="18" fillId="0" borderId="0" xfId="4" applyNumberFormat="1" applyFont="1" applyProtection="1">
      <protection hidden="1"/>
    </xf>
    <xf numFmtId="171" fontId="18" fillId="0" borderId="0" xfId="1" applyFont="1" applyProtection="1">
      <protection hidden="1"/>
    </xf>
    <xf numFmtId="171" fontId="18" fillId="0" borderId="0" xfId="1" applyFont="1" applyAlignment="1" applyProtection="1">
      <alignment horizontal="right"/>
      <protection hidden="1"/>
    </xf>
    <xf numFmtId="170" fontId="17" fillId="0" borderId="0" xfId="2" applyFont="1" applyProtection="1">
      <protection hidden="1"/>
    </xf>
    <xf numFmtId="0" fontId="17" fillId="0" borderId="0" xfId="0" applyFont="1" applyProtection="1">
      <protection hidden="1"/>
    </xf>
    <xf numFmtId="171" fontId="18" fillId="0" borderId="0" xfId="1" quotePrefix="1" applyFont="1" applyAlignment="1" applyProtection="1">
      <alignment horizontal="right"/>
      <protection hidden="1"/>
    </xf>
    <xf numFmtId="171" fontId="17" fillId="0" borderId="0" xfId="1" quotePrefix="1" applyFont="1" applyAlignment="1" applyProtection="1">
      <alignment horizontal="right"/>
      <protection hidden="1"/>
    </xf>
    <xf numFmtId="40" fontId="17" fillId="0" borderId="0" xfId="1" applyNumberFormat="1" applyFont="1" applyProtection="1">
      <protection hidden="1"/>
    </xf>
    <xf numFmtId="171" fontId="17" fillId="0" borderId="0" xfId="1" applyFont="1" applyProtection="1">
      <protection hidden="1"/>
    </xf>
    <xf numFmtId="172" fontId="17" fillId="0" borderId="0" xfId="1" applyNumberFormat="1" applyFont="1" applyProtection="1">
      <protection hidden="1"/>
    </xf>
    <xf numFmtId="0" fontId="19" fillId="0" borderId="0" xfId="0" applyFont="1" applyAlignment="1" applyProtection="1">
      <alignment horizontal="right"/>
      <protection hidden="1"/>
    </xf>
    <xf numFmtId="175" fontId="19" fillId="0" borderId="0" xfId="1" applyNumberFormat="1" applyFo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9" borderId="0" xfId="0" applyFill="1" applyAlignment="1" applyProtection="1">
      <alignment horizontal="right"/>
      <protection hidden="1"/>
    </xf>
    <xf numFmtId="0" fontId="21" fillId="9" borderId="0" xfId="0" applyFont="1" applyFill="1" applyProtection="1">
      <protection hidden="1"/>
    </xf>
    <xf numFmtId="0" fontId="0" fillId="9" borderId="0" xfId="0" applyFill="1" applyProtection="1">
      <protection hidden="1"/>
    </xf>
    <xf numFmtId="0" fontId="17" fillId="5" borderId="0" xfId="0" applyFont="1" applyFill="1" applyAlignment="1" applyProtection="1">
      <alignment horizontal="right"/>
      <protection hidden="1"/>
    </xf>
    <xf numFmtId="0" fontId="21" fillId="5" borderId="0" xfId="0" applyFont="1" applyFill="1" applyProtection="1">
      <protection hidden="1"/>
    </xf>
    <xf numFmtId="0" fontId="17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2" fontId="18" fillId="0" borderId="0" xfId="4" applyNumberFormat="1" applyFont="1" applyProtection="1">
      <protection hidden="1"/>
    </xf>
    <xf numFmtId="0" fontId="0" fillId="10" borderId="0" xfId="0" applyFill="1" applyProtection="1">
      <protection hidden="1"/>
    </xf>
    <xf numFmtId="0" fontId="21" fillId="10" borderId="0" xfId="0" applyFont="1" applyFill="1" applyProtection="1">
      <protection hidden="1"/>
    </xf>
    <xf numFmtId="0" fontId="14" fillId="4" borderId="0" xfId="0" applyFont="1" applyFill="1" applyBorder="1"/>
    <xf numFmtId="0" fontId="0" fillId="6" borderId="0" xfId="0" applyFill="1" applyBorder="1"/>
    <xf numFmtId="0" fontId="0" fillId="7" borderId="0" xfId="0" applyFill="1" applyBorder="1"/>
    <xf numFmtId="0" fontId="3" fillId="2" borderId="0" xfId="0" applyFont="1" applyFill="1" applyBorder="1"/>
    <xf numFmtId="0" fontId="9" fillId="2" borderId="0" xfId="0" applyFont="1" applyFill="1" applyBorder="1"/>
    <xf numFmtId="0" fontId="22" fillId="5" borderId="0" xfId="0" applyFont="1" applyFill="1" applyBorder="1"/>
    <xf numFmtId="0" fontId="3" fillId="4" borderId="0" xfId="0" applyFont="1" applyFill="1" applyBorder="1" applyAlignment="1">
      <alignment horizontal="right"/>
    </xf>
    <xf numFmtId="0" fontId="6" fillId="5" borderId="4" xfId="0" applyFont="1" applyFill="1" applyBorder="1"/>
    <xf numFmtId="0" fontId="6" fillId="5" borderId="5" xfId="0" applyFont="1" applyFill="1" applyBorder="1"/>
    <xf numFmtId="170" fontId="23" fillId="2" borderId="0" xfId="2" applyFont="1" applyFill="1" applyBorder="1" applyProtection="1">
      <protection hidden="1"/>
    </xf>
    <xf numFmtId="170" fontId="23" fillId="2" borderId="0" xfId="0" applyNumberFormat="1" applyFont="1" applyFill="1" applyBorder="1"/>
    <xf numFmtId="170" fontId="23" fillId="2" borderId="0" xfId="0" applyNumberFormat="1" applyFont="1" applyFill="1" applyBorder="1" applyAlignment="1">
      <alignment horizontal="right"/>
    </xf>
    <xf numFmtId="170" fontId="23" fillId="2" borderId="0" xfId="0" applyNumberFormat="1" applyFont="1" applyFill="1" applyBorder="1" applyAlignment="1">
      <alignment horizontal="center"/>
    </xf>
    <xf numFmtId="170" fontId="23" fillId="2" borderId="0" xfId="2" applyFont="1" applyFill="1" applyBorder="1" applyAlignment="1">
      <alignment horizontal="center"/>
    </xf>
    <xf numFmtId="0" fontId="24" fillId="6" borderId="0" xfId="0" applyFont="1" applyFill="1"/>
    <xf numFmtId="0" fontId="24" fillId="7" borderId="0" xfId="0" applyFont="1" applyFill="1"/>
    <xf numFmtId="170" fontId="23" fillId="7" borderId="0" xfId="2" applyFont="1" applyFill="1" applyBorder="1" applyProtection="1">
      <protection hidden="1"/>
    </xf>
    <xf numFmtId="170" fontId="23" fillId="7" borderId="0" xfId="0" applyNumberFormat="1" applyFont="1" applyFill="1" applyBorder="1"/>
    <xf numFmtId="170" fontId="23" fillId="7" borderId="0" xfId="0" applyNumberFormat="1" applyFont="1" applyFill="1" applyBorder="1" applyAlignment="1">
      <alignment horizontal="center"/>
    </xf>
    <xf numFmtId="0" fontId="25" fillId="2" borderId="0" xfId="0" applyFont="1" applyFill="1" applyBorder="1" applyProtection="1">
      <protection hidden="1"/>
    </xf>
    <xf numFmtId="0" fontId="25" fillId="7" borderId="0" xfId="0" applyFont="1" applyFill="1" applyBorder="1" applyProtection="1">
      <protection hidden="1"/>
    </xf>
    <xf numFmtId="0" fontId="26" fillId="5" borderId="0" xfId="0" applyFont="1" applyFill="1" applyBorder="1"/>
    <xf numFmtId="9" fontId="26" fillId="5" borderId="0" xfId="0" applyNumberFormat="1" applyFont="1" applyFill="1" applyBorder="1" applyAlignment="1">
      <alignment horizontal="left"/>
    </xf>
    <xf numFmtId="0" fontId="24" fillId="5" borderId="0" xfId="0" applyFont="1" applyFill="1" applyBorder="1"/>
    <xf numFmtId="6" fontId="26" fillId="5" borderId="0" xfId="0" applyNumberFormat="1" applyFont="1" applyFill="1" applyBorder="1" applyAlignment="1">
      <alignment horizontal="left"/>
    </xf>
    <xf numFmtId="0" fontId="24" fillId="2" borderId="0" xfId="0" applyFont="1" applyFill="1" applyBorder="1"/>
    <xf numFmtId="0" fontId="2" fillId="2" borderId="0" xfId="0" applyFont="1" applyFill="1" applyBorder="1"/>
    <xf numFmtId="0" fontId="28" fillId="5" borderId="0" xfId="0" applyFont="1" applyFill="1" applyBorder="1"/>
    <xf numFmtId="0" fontId="29" fillId="5" borderId="0" xfId="0" applyFont="1" applyFill="1" applyBorder="1"/>
    <xf numFmtId="0" fontId="3" fillId="2" borderId="0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right"/>
    </xf>
    <xf numFmtId="0" fontId="30" fillId="2" borderId="0" xfId="0" applyFont="1" applyFill="1" applyBorder="1"/>
    <xf numFmtId="0" fontId="3" fillId="4" borderId="0" xfId="3" applyFont="1" applyFill="1" applyBorder="1" applyAlignment="1" applyProtection="1"/>
    <xf numFmtId="0" fontId="31" fillId="4" borderId="0" xfId="3" applyFont="1" applyFill="1" applyBorder="1" applyAlignment="1" applyProtection="1"/>
    <xf numFmtId="0" fontId="24" fillId="4" borderId="0" xfId="0" applyFont="1" applyFill="1" applyBorder="1"/>
    <xf numFmtId="170" fontId="33" fillId="11" borderId="8" xfId="2" applyFont="1" applyFill="1" applyBorder="1" applyProtection="1">
      <protection locked="0"/>
    </xf>
    <xf numFmtId="0" fontId="14" fillId="2" borderId="0" xfId="0" applyFont="1" applyFill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0" xfId="1" applyNumberFormat="1" applyFont="1" applyAlignment="1" applyProtection="1">
      <protection hidden="1"/>
    </xf>
    <xf numFmtId="0" fontId="0" fillId="0" borderId="0" xfId="0" applyAlignment="1">
      <alignment horizontal="right"/>
    </xf>
    <xf numFmtId="0" fontId="34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horizontal="right"/>
    </xf>
    <xf numFmtId="0" fontId="0" fillId="0" borderId="0" xfId="0" applyBorder="1"/>
    <xf numFmtId="38" fontId="35" fillId="0" borderId="0" xfId="1" applyNumberFormat="1" applyFont="1" applyBorder="1" applyAlignment="1">
      <alignment horizontal="center"/>
    </xf>
    <xf numFmtId="38" fontId="35" fillId="0" borderId="0" xfId="1" applyNumberFormat="1" applyFont="1" applyBorder="1"/>
    <xf numFmtId="0" fontId="0" fillId="0" borderId="5" xfId="0" applyBorder="1" applyAlignment="1">
      <alignment horizontal="center"/>
    </xf>
    <xf numFmtId="38" fontId="35" fillId="0" borderId="0" xfId="0" applyNumberFormat="1" applyFont="1" applyBorder="1" applyAlignment="1">
      <alignment horizontal="center"/>
    </xf>
    <xf numFmtId="0" fontId="35" fillId="0" borderId="0" xfId="0" applyFont="1" applyBorder="1"/>
    <xf numFmtId="0" fontId="35" fillId="0" borderId="0" xfId="0" applyFont="1" applyBorder="1" applyAlignment="1">
      <alignment horizontal="center"/>
    </xf>
    <xf numFmtId="40" fontId="35" fillId="0" borderId="0" xfId="0" applyNumberFormat="1" applyFon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right"/>
    </xf>
    <xf numFmtId="0" fontId="0" fillId="0" borderId="7" xfId="0" applyBorder="1"/>
    <xf numFmtId="40" fontId="35" fillId="0" borderId="7" xfId="0" applyNumberFormat="1" applyFont="1" applyBorder="1" applyAlignment="1">
      <alignment horizontal="center"/>
    </xf>
    <xf numFmtId="0" fontId="35" fillId="0" borderId="7" xfId="0" applyFont="1" applyBorder="1"/>
    <xf numFmtId="0" fontId="35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4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0" fontId="36" fillId="0" borderId="0" xfId="0" applyNumberFormat="1" applyFont="1" applyBorder="1" applyAlignment="1">
      <alignment horizontal="right"/>
    </xf>
    <xf numFmtId="0" fontId="0" fillId="12" borderId="4" xfId="0" applyFill="1" applyBorder="1"/>
    <xf numFmtId="0" fontId="36" fillId="13" borderId="0" xfId="0" applyFont="1" applyFill="1" applyBorder="1" applyAlignment="1">
      <alignment horizontal="right"/>
    </xf>
    <xf numFmtId="0" fontId="0" fillId="13" borderId="0" xfId="0" applyFill="1" applyBorder="1"/>
    <xf numFmtId="0" fontId="0" fillId="12" borderId="5" xfId="0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40" fontId="37" fillId="0" borderId="0" xfId="0" applyNumberFormat="1" applyFont="1" applyBorder="1" applyAlignment="1">
      <alignment horizontal="centerContinuous"/>
    </xf>
    <xf numFmtId="0" fontId="0" fillId="12" borderId="6" xfId="0" applyFill="1" applyBorder="1"/>
    <xf numFmtId="0" fontId="36" fillId="13" borderId="7" xfId="0" applyFont="1" applyFill="1" applyBorder="1" applyAlignment="1">
      <alignment horizontal="right"/>
    </xf>
    <xf numFmtId="0" fontId="0" fillId="13" borderId="7" xfId="0" applyFill="1" applyBorder="1"/>
    <xf numFmtId="0" fontId="0" fillId="13" borderId="7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8" fillId="0" borderId="0" xfId="0" applyFont="1" applyAlignment="1">
      <alignment horizontal="center"/>
    </xf>
    <xf numFmtId="40" fontId="36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174" fontId="0" fillId="13" borderId="0" xfId="0" applyNumberFormat="1" applyFill="1" applyBorder="1" applyAlignment="1">
      <alignment horizontal="center"/>
    </xf>
    <xf numFmtId="174" fontId="0" fillId="13" borderId="0" xfId="0" applyNumberFormat="1" applyFill="1" applyBorder="1"/>
    <xf numFmtId="0" fontId="0" fillId="4" borderId="0" xfId="0" applyFill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4" borderId="0" xfId="0" applyFont="1" applyFill="1" applyBorder="1" applyProtection="1">
      <protection locked="0"/>
    </xf>
    <xf numFmtId="175" fontId="36" fillId="0" borderId="0" xfId="0" applyNumberFormat="1" applyFont="1" applyBorder="1" applyAlignment="1">
      <alignment horizontal="center"/>
    </xf>
    <xf numFmtId="175" fontId="36" fillId="0" borderId="0" xfId="0" applyNumberFormat="1" applyFont="1" applyBorder="1"/>
    <xf numFmtId="175" fontId="36" fillId="13" borderId="0" xfId="0" applyNumberFormat="1" applyFont="1" applyFill="1" applyBorder="1" applyAlignment="1">
      <alignment horizontal="center"/>
    </xf>
    <xf numFmtId="175" fontId="36" fillId="13" borderId="0" xfId="0" applyNumberFormat="1" applyFont="1" applyFill="1" applyBorder="1"/>
    <xf numFmtId="0" fontId="36" fillId="0" borderId="0" xfId="0" applyFont="1" applyFill="1" applyBorder="1" applyAlignment="1">
      <alignment horizontal="right"/>
    </xf>
    <xf numFmtId="0" fontId="0" fillId="0" borderId="0" xfId="0" applyFill="1" applyBorder="1"/>
    <xf numFmtId="0" fontId="36" fillId="0" borderId="0" xfId="0" applyFont="1" applyFill="1" applyBorder="1" applyAlignment="1">
      <alignment horizontal="center"/>
    </xf>
    <xf numFmtId="0" fontId="36" fillId="0" borderId="0" xfId="0" applyFont="1" applyFill="1" applyBorder="1"/>
    <xf numFmtId="49" fontId="3" fillId="0" borderId="0" xfId="0" applyNumberFormat="1" applyFont="1"/>
    <xf numFmtId="0" fontId="3" fillId="2" borderId="0" xfId="0" applyFont="1" applyFill="1" applyBorder="1" applyAlignment="1" applyProtection="1">
      <alignment horizontal="left"/>
      <protection locked="0"/>
    </xf>
    <xf numFmtId="0" fontId="0" fillId="12" borderId="0" xfId="0" applyFill="1" applyProtection="1">
      <protection hidden="1"/>
    </xf>
    <xf numFmtId="0" fontId="21" fillId="12" borderId="0" xfId="0" applyFont="1" applyFill="1" applyProtection="1">
      <protection hidden="1"/>
    </xf>
    <xf numFmtId="0" fontId="20" fillId="12" borderId="0" xfId="0" applyFont="1" applyFill="1" applyProtection="1">
      <protection hidden="1"/>
    </xf>
    <xf numFmtId="0" fontId="3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14" fillId="4" borderId="0" xfId="0" applyFont="1" applyFill="1" applyBorder="1" applyProtection="1">
      <protection locked="0"/>
    </xf>
    <xf numFmtId="38" fontId="38" fillId="0" borderId="0" xfId="1" applyNumberFormat="1" applyFont="1" applyProtection="1">
      <protection hidden="1"/>
    </xf>
    <xf numFmtId="10" fontId="39" fillId="0" borderId="0" xfId="4" applyNumberFormat="1" applyFont="1" applyProtection="1">
      <protection hidden="1"/>
    </xf>
    <xf numFmtId="4" fontId="38" fillId="0" borderId="0" xfId="2" applyNumberFormat="1" applyFont="1" applyProtection="1">
      <protection hidden="1"/>
    </xf>
    <xf numFmtId="0" fontId="40" fillId="2" borderId="7" xfId="0" applyFont="1" applyFill="1" applyBorder="1" applyAlignment="1">
      <alignment horizontal="right"/>
    </xf>
    <xf numFmtId="183" fontId="0" fillId="0" borderId="0" xfId="0" applyNumberFormat="1" applyAlignment="1">
      <alignment horizontal="left"/>
    </xf>
    <xf numFmtId="0" fontId="0" fillId="0" borderId="0" xfId="0" applyAlignment="1"/>
    <xf numFmtId="10" fontId="17" fillId="0" borderId="0" xfId="4" applyNumberFormat="1" applyFont="1" applyProtection="1">
      <protection hidden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1" fontId="16" fillId="0" borderId="0" xfId="4" applyNumberFormat="1" applyFont="1" applyProtection="1">
      <protection hidden="1"/>
    </xf>
    <xf numFmtId="10" fontId="19" fillId="0" borderId="0" xfId="4" applyNumberFormat="1" applyFont="1" applyProtection="1">
      <protection hidden="1"/>
    </xf>
    <xf numFmtId="10" fontId="41" fillId="0" borderId="0" xfId="4" applyNumberFormat="1" applyFont="1" applyAlignment="1">
      <alignment horizontal="center"/>
    </xf>
    <xf numFmtId="10" fontId="41" fillId="0" borderId="0" xfId="0" applyNumberFormat="1" applyFont="1" applyAlignment="1">
      <alignment horizontal="center"/>
    </xf>
    <xf numFmtId="10" fontId="41" fillId="0" borderId="0" xfId="4" applyNumberFormat="1" applyFont="1"/>
    <xf numFmtId="0" fontId="42" fillId="0" borderId="0" xfId="0" applyFont="1"/>
    <xf numFmtId="0" fontId="34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183" fontId="0" fillId="0" borderId="0" xfId="0" applyNumberFormat="1" applyAlignment="1">
      <alignment horizontal="left"/>
    </xf>
    <xf numFmtId="49" fontId="4" fillId="0" borderId="0" xfId="0" applyNumberFormat="1" applyFont="1" applyAlignment="1" applyProtection="1">
      <alignment horizontal="center"/>
    </xf>
    <xf numFmtId="0" fontId="0" fillId="0" borderId="0" xfId="0" applyAlignment="1"/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left"/>
    </xf>
    <xf numFmtId="183" fontId="2" fillId="4" borderId="0" xfId="0" applyNumberFormat="1" applyFont="1" applyFill="1" applyBorder="1" applyAlignment="1">
      <alignment horizontal="left"/>
    </xf>
    <xf numFmtId="0" fontId="14" fillId="4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83" fontId="1" fillId="2" borderId="7" xfId="0" applyNumberFormat="1" applyFont="1" applyFill="1" applyBorder="1" applyAlignment="1">
      <alignment horizontal="center"/>
    </xf>
    <xf numFmtId="0" fontId="1" fillId="0" borderId="9" xfId="0" applyFont="1" applyBorder="1" applyAlignment="1"/>
    <xf numFmtId="0" fontId="24" fillId="11" borderId="10" xfId="0" applyFont="1" applyFill="1" applyBorder="1" applyAlignment="1" applyProtection="1">
      <protection locked="0"/>
    </xf>
    <xf numFmtId="0" fontId="24" fillId="0" borderId="11" xfId="0" applyFont="1" applyBorder="1" applyAlignment="1" applyProtection="1">
      <protection locked="0"/>
    </xf>
    <xf numFmtId="0" fontId="24" fillId="0" borderId="12" xfId="0" applyFont="1" applyBorder="1" applyAlignment="1" applyProtection="1">
      <protection locked="0"/>
    </xf>
    <xf numFmtId="0" fontId="24" fillId="11" borderId="13" xfId="0" applyFont="1" applyFill="1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32" fillId="4" borderId="14" xfId="0" applyFont="1" applyFill="1" applyBorder="1" applyAlignment="1">
      <alignment horizontal="center"/>
    </xf>
    <xf numFmtId="0" fontId="0" fillId="0" borderId="14" xfId="0" applyBorder="1" applyAlignment="1"/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0</xdr:row>
      <xdr:rowOff>161925</xdr:rowOff>
    </xdr:from>
    <xdr:to>
      <xdr:col>8</xdr:col>
      <xdr:colOff>209550</xdr:colOff>
      <xdr:row>0</xdr:row>
      <xdr:rowOff>514350</xdr:rowOff>
    </xdr:to>
    <xdr:pic>
      <xdr:nvPicPr>
        <xdr:cNvPr id="4100" name="Picture 4" descr="AFGL logo B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61925"/>
          <a:ext cx="18383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0</xdr:row>
      <xdr:rowOff>152400</xdr:rowOff>
    </xdr:from>
    <xdr:to>
      <xdr:col>8</xdr:col>
      <xdr:colOff>228600</xdr:colOff>
      <xdr:row>0</xdr:row>
      <xdr:rowOff>504825</xdr:rowOff>
    </xdr:to>
    <xdr:pic>
      <xdr:nvPicPr>
        <xdr:cNvPr id="3076" name="Picture 4" descr="AFGL logo B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152400"/>
          <a:ext cx="18383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0</xdr:row>
      <xdr:rowOff>152400</xdr:rowOff>
    </xdr:from>
    <xdr:to>
      <xdr:col>8</xdr:col>
      <xdr:colOff>219075</xdr:colOff>
      <xdr:row>0</xdr:row>
      <xdr:rowOff>504825</xdr:rowOff>
    </xdr:to>
    <xdr:pic>
      <xdr:nvPicPr>
        <xdr:cNvPr id="2055" name="Picture 7" descr="AFGL logo B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152400"/>
          <a:ext cx="18383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</xdr:row>
      <xdr:rowOff>123825</xdr:rowOff>
    </xdr:from>
    <xdr:to>
      <xdr:col>6</xdr:col>
      <xdr:colOff>552450</xdr:colOff>
      <xdr:row>3</xdr:row>
      <xdr:rowOff>276225</xdr:rowOff>
    </xdr:to>
    <xdr:pic>
      <xdr:nvPicPr>
        <xdr:cNvPr id="1030" name="Picture 6" descr="AFGL logo B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8125"/>
          <a:ext cx="2352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activeCell="C2" sqref="C2"/>
    </sheetView>
  </sheetViews>
  <sheetFormatPr defaultRowHeight="12.75" x14ac:dyDescent="0.2"/>
  <cols>
    <col min="1" max="1" width="4.7109375" customWidth="1"/>
    <col min="2" max="2" width="0.85546875" customWidth="1"/>
    <col min="3" max="3" width="18.28515625" style="121" customWidth="1"/>
    <col min="4" max="4" width="0.85546875" customWidth="1"/>
    <col min="5" max="5" width="13.7109375" style="2" customWidth="1"/>
    <col min="6" max="6" width="0.85546875" customWidth="1"/>
    <col min="7" max="7" width="13.7109375" style="2" customWidth="1"/>
    <col min="8" max="8" width="0.85546875" style="2" customWidth="1"/>
    <col min="9" max="9" width="13.7109375" style="2" customWidth="1"/>
    <col min="10" max="10" width="0.85546875" style="2" customWidth="1"/>
    <col min="11" max="11" width="13.7109375" style="2" customWidth="1"/>
    <col min="12" max="12" width="0.85546875" style="2" customWidth="1"/>
    <col min="13" max="13" width="7.85546875" customWidth="1"/>
  </cols>
  <sheetData>
    <row r="1" spans="2:13" ht="46.5" customHeight="1" x14ac:dyDescent="0.2"/>
    <row r="2" spans="2:13" ht="19.5" customHeight="1" x14ac:dyDescent="0.2">
      <c r="C2" s="186"/>
      <c r="I2" s="2" t="s">
        <v>104</v>
      </c>
      <c r="K2" s="205">
        <f>CALC!$J$87</f>
        <v>41529</v>
      </c>
      <c r="L2" s="205"/>
      <c r="M2" s="205"/>
    </row>
    <row r="3" spans="2:13" ht="19.5" customHeight="1" x14ac:dyDescent="0.2">
      <c r="C3" s="206">
        <f>CALC!D5</f>
        <v>0</v>
      </c>
      <c r="D3" s="206"/>
      <c r="E3" s="206"/>
      <c r="F3" s="206"/>
      <c r="G3" s="206"/>
      <c r="H3" s="206"/>
      <c r="I3" s="206"/>
      <c r="J3" s="206"/>
      <c r="K3" s="206"/>
      <c r="L3" s="192"/>
      <c r="M3" s="192"/>
    </row>
    <row r="4" spans="2:13" ht="24" customHeight="1" x14ac:dyDescent="0.35">
      <c r="B4" s="203" t="s">
        <v>150</v>
      </c>
      <c r="C4" s="203"/>
      <c r="D4" s="203"/>
      <c r="E4" s="203"/>
      <c r="F4" s="203"/>
      <c r="G4" s="203"/>
      <c r="H4" s="203"/>
      <c r="I4" s="203"/>
      <c r="J4" s="203"/>
      <c r="K4" s="203"/>
    </row>
    <row r="5" spans="2:13" ht="9.75" customHeight="1" x14ac:dyDescent="0.35"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2:13" ht="15.75" x14ac:dyDescent="0.25">
      <c r="B6" s="204" t="s">
        <v>106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</row>
    <row r="7" spans="2:13" ht="3.75" customHeight="1" x14ac:dyDescent="0.2"/>
    <row r="8" spans="2:13" ht="3" customHeight="1" x14ac:dyDescent="0.2">
      <c r="B8" s="123"/>
      <c r="C8" s="124"/>
      <c r="D8" s="125"/>
      <c r="E8" s="126"/>
      <c r="F8" s="125"/>
      <c r="G8" s="126"/>
      <c r="H8" s="126"/>
      <c r="I8" s="126"/>
      <c r="J8" s="126"/>
      <c r="K8" s="126"/>
      <c r="L8" s="127"/>
    </row>
    <row r="9" spans="2:13" ht="6.75" customHeight="1" x14ac:dyDescent="0.2">
      <c r="B9" s="128"/>
      <c r="C9" s="129"/>
      <c r="D9" s="130"/>
      <c r="E9" s="131"/>
      <c r="F9" s="132"/>
      <c r="G9" s="131"/>
      <c r="H9" s="131"/>
      <c r="I9" s="131"/>
      <c r="J9" s="131"/>
      <c r="K9" s="131"/>
      <c r="L9" s="133"/>
    </row>
    <row r="10" spans="2:13" x14ac:dyDescent="0.2">
      <c r="B10" s="128"/>
      <c r="C10" s="129"/>
      <c r="D10" s="130"/>
      <c r="E10" s="134" t="s">
        <v>121</v>
      </c>
      <c r="F10" s="135"/>
      <c r="G10" s="134" t="s">
        <v>122</v>
      </c>
      <c r="H10" s="136"/>
      <c r="I10" s="134" t="s">
        <v>123</v>
      </c>
      <c r="J10" s="136"/>
      <c r="K10" s="134" t="s">
        <v>124</v>
      </c>
      <c r="L10" s="133"/>
    </row>
    <row r="11" spans="2:13" ht="4.5" customHeight="1" x14ac:dyDescent="0.2">
      <c r="B11" s="128"/>
      <c r="C11" s="129"/>
      <c r="D11" s="130"/>
      <c r="E11" s="137"/>
      <c r="F11" s="135"/>
      <c r="G11" s="137"/>
      <c r="H11" s="136"/>
      <c r="I11" s="137"/>
      <c r="J11" s="136"/>
      <c r="K11" s="137"/>
      <c r="L11" s="133"/>
    </row>
    <row r="12" spans="2:13" ht="3" customHeight="1" x14ac:dyDescent="0.2">
      <c r="B12" s="138"/>
      <c r="C12" s="139"/>
      <c r="D12" s="140"/>
      <c r="E12" s="141"/>
      <c r="F12" s="142"/>
      <c r="G12" s="141"/>
      <c r="H12" s="143"/>
      <c r="I12" s="141"/>
      <c r="J12" s="143"/>
      <c r="K12" s="141"/>
      <c r="L12" s="144"/>
    </row>
    <row r="13" spans="2:13" ht="3" customHeight="1" x14ac:dyDescent="0.2">
      <c r="B13" s="128"/>
      <c r="C13" s="129"/>
      <c r="D13" s="130"/>
      <c r="E13" s="145"/>
      <c r="F13" s="130"/>
      <c r="G13" s="146"/>
      <c r="H13" s="146"/>
      <c r="I13" s="146"/>
      <c r="J13" s="146"/>
      <c r="K13" s="146"/>
      <c r="L13" s="133"/>
    </row>
    <row r="14" spans="2:13" ht="17.100000000000001" customHeight="1" x14ac:dyDescent="0.2">
      <c r="B14" s="128"/>
      <c r="C14" s="147" t="s">
        <v>27</v>
      </c>
      <c r="D14" s="130"/>
      <c r="E14" s="172">
        <f>CALC!D211</f>
        <v>5.0520000000000002E-2</v>
      </c>
      <c r="F14" s="173"/>
      <c r="G14" s="172">
        <f>CALC!E211</f>
        <v>3.637E-2</v>
      </c>
      <c r="H14" s="172"/>
      <c r="I14" s="172">
        <f>CALC!F211</f>
        <v>2.938E-2</v>
      </c>
      <c r="J14" s="172"/>
      <c r="K14" s="172">
        <f>CALC!G211</f>
        <v>2.58E-2</v>
      </c>
      <c r="L14" s="133"/>
    </row>
    <row r="15" spans="2:13" ht="8.1" customHeight="1" x14ac:dyDescent="0.2">
      <c r="B15" s="148"/>
      <c r="C15" s="149"/>
      <c r="D15" s="150"/>
      <c r="E15" s="174"/>
      <c r="F15" s="175"/>
      <c r="G15" s="174"/>
      <c r="H15" s="174"/>
      <c r="I15" s="174"/>
      <c r="J15" s="174"/>
      <c r="K15" s="174"/>
      <c r="L15" s="151"/>
    </row>
    <row r="16" spans="2:13" ht="17.100000000000001" customHeight="1" x14ac:dyDescent="0.2">
      <c r="B16" s="128"/>
      <c r="C16" s="147" t="s">
        <v>39</v>
      </c>
      <c r="D16" s="130"/>
      <c r="E16" s="172">
        <f>CALC!D223</f>
        <v>4.9630000000000001E-2</v>
      </c>
      <c r="F16" s="173"/>
      <c r="G16" s="172">
        <f>CALC!E223</f>
        <v>3.5409999999999997E-2</v>
      </c>
      <c r="H16" s="172"/>
      <c r="I16" s="172">
        <f>CALC!F223</f>
        <v>2.836E-2</v>
      </c>
      <c r="J16" s="172"/>
      <c r="K16" s="172">
        <f>CALC!G223</f>
        <v>2.4760000000000001E-2</v>
      </c>
      <c r="L16" s="133"/>
    </row>
    <row r="17" spans="1:13" ht="8.1" customHeight="1" x14ac:dyDescent="0.2">
      <c r="B17" s="148"/>
      <c r="C17" s="149"/>
      <c r="D17" s="150"/>
      <c r="E17" s="174"/>
      <c r="F17" s="175"/>
      <c r="G17" s="174"/>
      <c r="H17" s="174"/>
      <c r="I17" s="174"/>
      <c r="J17" s="174"/>
      <c r="K17" s="174"/>
      <c r="L17" s="151"/>
    </row>
    <row r="18" spans="1:13" ht="17.100000000000001" customHeight="1" x14ac:dyDescent="0.2">
      <c r="B18" s="128"/>
      <c r="C18" s="147" t="s">
        <v>41</v>
      </c>
      <c r="D18" s="130"/>
      <c r="E18" s="172">
        <f>CALC!D235</f>
        <v>4.7539999999999999E-2</v>
      </c>
      <c r="F18" s="173"/>
      <c r="G18" s="172">
        <f>CALC!E235</f>
        <v>3.3669999999999999E-2</v>
      </c>
      <c r="H18" s="172"/>
      <c r="I18" s="172">
        <f>CALC!F235</f>
        <v>2.6780000000000002E-2</v>
      </c>
      <c r="J18" s="172"/>
      <c r="K18" s="172">
        <f>CALC!G235</f>
        <v>2.3289999999999998E-2</v>
      </c>
      <c r="L18" s="133"/>
    </row>
    <row r="19" spans="1:13" ht="8.1" customHeight="1" x14ac:dyDescent="0.2">
      <c r="B19" s="148"/>
      <c r="C19" s="149"/>
      <c r="D19" s="150"/>
      <c r="E19" s="174"/>
      <c r="F19" s="175"/>
      <c r="G19" s="174"/>
      <c r="H19" s="174"/>
      <c r="I19" s="174"/>
      <c r="J19" s="174"/>
      <c r="K19" s="174"/>
      <c r="L19" s="151"/>
    </row>
    <row r="20" spans="1:13" ht="17.100000000000001" customHeight="1" x14ac:dyDescent="0.2">
      <c r="B20" s="128"/>
      <c r="C20" s="147" t="s">
        <v>43</v>
      </c>
      <c r="D20" s="130"/>
      <c r="E20" s="172">
        <f>CALC!D247</f>
        <v>4.6920000000000003E-2</v>
      </c>
      <c r="F20" s="173"/>
      <c r="G20" s="172">
        <f>CALC!E247</f>
        <v>3.3090000000000001E-2</v>
      </c>
      <c r="H20" s="172"/>
      <c r="I20" s="172">
        <f>CALC!F247</f>
        <v>2.6210000000000001E-2</v>
      </c>
      <c r="J20" s="172"/>
      <c r="K20" s="172">
        <f>CALC!G247</f>
        <v>2.274E-2</v>
      </c>
      <c r="L20" s="133"/>
    </row>
    <row r="21" spans="1:13" ht="8.1" customHeight="1" x14ac:dyDescent="0.2">
      <c r="B21" s="148"/>
      <c r="C21" s="149"/>
      <c r="D21" s="150"/>
      <c r="E21" s="174"/>
      <c r="F21" s="175"/>
      <c r="G21" s="174"/>
      <c r="H21" s="174"/>
      <c r="I21" s="174"/>
      <c r="J21" s="174"/>
      <c r="K21" s="174"/>
      <c r="L21" s="151"/>
    </row>
    <row r="22" spans="1:13" ht="17.100000000000001" customHeight="1" x14ac:dyDescent="0.2">
      <c r="B22" s="128"/>
      <c r="C22" s="147" t="s">
        <v>45</v>
      </c>
      <c r="D22" s="130"/>
      <c r="E22" s="172">
        <f>CALC!D259</f>
        <v>4.675E-2</v>
      </c>
      <c r="F22" s="173"/>
      <c r="G22" s="172">
        <f>CALC!E259</f>
        <v>3.2909999999999995E-2</v>
      </c>
      <c r="H22" s="172"/>
      <c r="I22" s="172">
        <f>CALC!F259</f>
        <v>2.6019999999999998E-2</v>
      </c>
      <c r="J22" s="172"/>
      <c r="K22" s="172">
        <f>CALC!G259</f>
        <v>2.2550000000000001E-2</v>
      </c>
      <c r="L22" s="133"/>
    </row>
    <row r="23" spans="1:13" ht="8.1" customHeight="1" x14ac:dyDescent="0.2">
      <c r="B23" s="148"/>
      <c r="C23" s="149"/>
      <c r="D23" s="150"/>
      <c r="E23" s="174"/>
      <c r="F23" s="175"/>
      <c r="G23" s="174"/>
      <c r="H23" s="174"/>
      <c r="I23" s="174"/>
      <c r="J23" s="174"/>
      <c r="K23" s="174"/>
      <c r="L23" s="151"/>
    </row>
    <row r="24" spans="1:13" ht="17.100000000000001" customHeight="1" x14ac:dyDescent="0.2">
      <c r="B24" s="128"/>
      <c r="C24" s="147" t="s">
        <v>47</v>
      </c>
      <c r="D24" s="130"/>
      <c r="E24" s="172">
        <f>CALC!D271</f>
        <v>4.5499999999999999E-2</v>
      </c>
      <c r="F24" s="173"/>
      <c r="G24" s="172">
        <f>CALC!E271</f>
        <v>3.1910000000000001E-2</v>
      </c>
      <c r="H24" s="172"/>
      <c r="I24" s="172">
        <f>CALC!F271</f>
        <v>2.5139999999999999E-2</v>
      </c>
      <c r="J24" s="172"/>
      <c r="K24" s="172">
        <f>CALC!G271</f>
        <v>2.1749999999999999E-2</v>
      </c>
      <c r="L24" s="133"/>
    </row>
    <row r="25" spans="1:13" ht="8.1" customHeight="1" x14ac:dyDescent="0.2">
      <c r="B25" s="148"/>
      <c r="C25" s="149"/>
      <c r="D25" s="150"/>
      <c r="E25" s="174"/>
      <c r="F25" s="175"/>
      <c r="G25" s="174"/>
      <c r="H25" s="174"/>
      <c r="I25" s="174"/>
      <c r="J25" s="174"/>
      <c r="K25" s="174"/>
      <c r="L25" s="151"/>
    </row>
    <row r="26" spans="1:13" ht="17.100000000000001" customHeight="1" x14ac:dyDescent="0.2">
      <c r="B26" s="128"/>
      <c r="C26" s="147" t="s">
        <v>49</v>
      </c>
      <c r="D26" s="130"/>
      <c r="E26" s="172">
        <f>CALC!D283</f>
        <v>4.505E-2</v>
      </c>
      <c r="F26" s="173"/>
      <c r="G26" s="172">
        <f>CALC!E283</f>
        <v>3.159E-2</v>
      </c>
      <c r="H26" s="172"/>
      <c r="I26" s="172">
        <f>CALC!F283</f>
        <v>2.4889999999999999E-2</v>
      </c>
      <c r="J26" s="172"/>
      <c r="K26" s="172">
        <f>CALC!G283</f>
        <v>2.154E-2</v>
      </c>
      <c r="L26" s="133"/>
    </row>
    <row r="27" spans="1:13" ht="8.1" customHeight="1" x14ac:dyDescent="0.2">
      <c r="A27" s="130"/>
      <c r="B27" s="148"/>
      <c r="C27" s="149"/>
      <c r="D27" s="150"/>
      <c r="E27" s="152"/>
      <c r="F27" s="150"/>
      <c r="G27" s="152"/>
      <c r="H27" s="152"/>
      <c r="I27" s="152"/>
      <c r="J27" s="152"/>
      <c r="K27" s="152"/>
      <c r="L27" s="151"/>
      <c r="M27" s="130"/>
    </row>
    <row r="28" spans="1:13" ht="17.100000000000001" customHeight="1" x14ac:dyDescent="0.2">
      <c r="A28" s="130"/>
      <c r="B28" s="148"/>
      <c r="C28" s="176" t="s">
        <v>144</v>
      </c>
      <c r="D28" s="177"/>
      <c r="E28" s="178">
        <f>CALC!D295</f>
        <v>4.4420000000000001E-2</v>
      </c>
      <c r="F28" s="179"/>
      <c r="G28" s="178">
        <f>CALC!E295</f>
        <v>3.1039999999999998E-2</v>
      </c>
      <c r="H28" s="178"/>
      <c r="I28" s="178">
        <f>CALC!F295</f>
        <v>2.4379999999999999E-2</v>
      </c>
      <c r="J28" s="178"/>
      <c r="K28" s="178">
        <f>CALC!G295</f>
        <v>2.1059999999999999E-2</v>
      </c>
      <c r="L28" s="151"/>
      <c r="M28" s="130"/>
    </row>
    <row r="29" spans="1:13" ht="8.1" customHeight="1" x14ac:dyDescent="0.2">
      <c r="A29" s="130"/>
      <c r="B29" s="148"/>
      <c r="C29" s="149"/>
      <c r="D29" s="150"/>
      <c r="E29" s="152"/>
      <c r="F29" s="150"/>
      <c r="G29" s="152"/>
      <c r="H29" s="152"/>
      <c r="I29" s="152"/>
      <c r="J29" s="152"/>
      <c r="K29" s="152"/>
      <c r="L29" s="151"/>
      <c r="M29" s="130"/>
    </row>
    <row r="30" spans="1:13" ht="17.100000000000001" customHeight="1" x14ac:dyDescent="0.25">
      <c r="B30" s="128"/>
      <c r="C30" s="147" t="s">
        <v>147</v>
      </c>
      <c r="D30" s="130"/>
      <c r="E30" s="153" t="s">
        <v>101</v>
      </c>
      <c r="F30" s="153"/>
      <c r="G30" s="153"/>
      <c r="H30" s="153"/>
      <c r="I30" s="153"/>
      <c r="J30" s="153"/>
      <c r="K30" s="153"/>
      <c r="L30" s="133"/>
    </row>
    <row r="31" spans="1:13" ht="8.1" customHeight="1" x14ac:dyDescent="0.2">
      <c r="B31" s="154"/>
      <c r="C31" s="155"/>
      <c r="D31" s="156"/>
      <c r="E31" s="157"/>
      <c r="F31" s="156"/>
      <c r="G31" s="157"/>
      <c r="H31" s="157"/>
      <c r="I31" s="157"/>
      <c r="J31" s="157"/>
      <c r="K31" s="157"/>
      <c r="L31" s="158"/>
    </row>
    <row r="32" spans="1:13" ht="7.5" customHeight="1" x14ac:dyDescent="0.2">
      <c r="B32" s="128"/>
      <c r="C32" s="147"/>
      <c r="D32" s="130"/>
      <c r="E32"/>
      <c r="G32"/>
      <c r="H32"/>
      <c r="I32"/>
      <c r="J32"/>
      <c r="K32"/>
      <c r="L32" s="133"/>
    </row>
    <row r="33" spans="2:12" x14ac:dyDescent="0.2">
      <c r="B33" s="128"/>
      <c r="C33" s="147" t="s">
        <v>16</v>
      </c>
      <c r="D33" s="130"/>
      <c r="E33" s="159" t="s">
        <v>136</v>
      </c>
      <c r="G33" s="159" t="s">
        <v>136</v>
      </c>
      <c r="H33"/>
      <c r="I33" s="159" t="s">
        <v>136</v>
      </c>
      <c r="J33"/>
      <c r="K33" s="159" t="s">
        <v>136</v>
      </c>
      <c r="L33" s="133"/>
    </row>
    <row r="34" spans="2:12" ht="3.75" customHeight="1" x14ac:dyDescent="0.2">
      <c r="B34" s="138"/>
      <c r="C34" s="160"/>
      <c r="D34" s="140"/>
      <c r="E34" s="161"/>
      <c r="F34" s="140"/>
      <c r="G34" s="161"/>
      <c r="H34" s="140"/>
      <c r="I34" s="161"/>
      <c r="J34" s="140"/>
      <c r="K34" s="161"/>
      <c r="L34" s="144"/>
    </row>
    <row r="36" spans="2:12" ht="15.75" x14ac:dyDescent="0.25">
      <c r="B36" s="204" t="s">
        <v>125</v>
      </c>
      <c r="C36" s="204"/>
      <c r="D36" s="204"/>
      <c r="E36" s="204"/>
      <c r="F36" s="204"/>
      <c r="G36" s="204"/>
      <c r="H36" s="204"/>
      <c r="I36" s="204"/>
      <c r="J36" s="204"/>
      <c r="K36" s="204"/>
      <c r="L36" s="204"/>
    </row>
    <row r="37" spans="2:12" ht="5.25" customHeight="1" x14ac:dyDescent="0.2"/>
    <row r="38" spans="2:12" ht="6" customHeight="1" x14ac:dyDescent="0.2">
      <c r="B38" s="123"/>
      <c r="C38" s="124"/>
      <c r="D38" s="125"/>
      <c r="E38" s="126"/>
      <c r="F38" s="125"/>
      <c r="G38" s="126"/>
      <c r="H38" s="126"/>
      <c r="I38" s="126"/>
      <c r="J38" s="126"/>
      <c r="K38" s="126"/>
      <c r="L38" s="127"/>
    </row>
    <row r="39" spans="2:12" x14ac:dyDescent="0.2">
      <c r="B39" s="128"/>
      <c r="C39" s="129"/>
      <c r="D39" s="130"/>
      <c r="E39" s="134" t="s">
        <v>121</v>
      </c>
      <c r="F39" s="135"/>
      <c r="G39" s="134" t="s">
        <v>122</v>
      </c>
      <c r="H39" s="136"/>
      <c r="I39" s="134" t="s">
        <v>123</v>
      </c>
      <c r="J39" s="136"/>
      <c r="K39" s="134" t="s">
        <v>124</v>
      </c>
      <c r="L39" s="133"/>
    </row>
    <row r="40" spans="2:12" ht="5.25" customHeight="1" x14ac:dyDescent="0.2">
      <c r="B40" s="138"/>
      <c r="C40" s="139"/>
      <c r="D40" s="140"/>
      <c r="E40" s="141"/>
      <c r="F40" s="142"/>
      <c r="G40" s="141"/>
      <c r="H40" s="143"/>
      <c r="I40" s="141"/>
      <c r="J40" s="143"/>
      <c r="K40" s="141"/>
      <c r="L40" s="144"/>
    </row>
    <row r="41" spans="2:12" ht="7.5" customHeight="1" x14ac:dyDescent="0.2">
      <c r="B41" s="128"/>
      <c r="C41" s="129"/>
      <c r="D41" s="130"/>
      <c r="E41" s="145"/>
      <c r="F41" s="130"/>
      <c r="G41" s="146"/>
      <c r="H41" s="146"/>
      <c r="I41" s="146"/>
      <c r="J41" s="146"/>
      <c r="K41" s="146"/>
      <c r="L41" s="133"/>
    </row>
    <row r="42" spans="2:12" x14ac:dyDescent="0.2">
      <c r="B42" s="128"/>
      <c r="C42" s="147" t="s">
        <v>27</v>
      </c>
      <c r="D42" s="130"/>
      <c r="E42" s="172">
        <f>CALC!D608</f>
        <v>5.5189999999999996E-2</v>
      </c>
      <c r="F42" s="173"/>
      <c r="G42" s="172">
        <f>CALC!E608</f>
        <v>4.0420000000000005E-2</v>
      </c>
      <c r="H42" s="172"/>
      <c r="I42" s="172">
        <f>CALC!F608</f>
        <v>3.3049999999999996E-2</v>
      </c>
      <c r="J42" s="172"/>
      <c r="K42" s="172" t="s">
        <v>127</v>
      </c>
      <c r="L42" s="133"/>
    </row>
    <row r="43" spans="2:12" ht="8.1" customHeight="1" x14ac:dyDescent="0.2">
      <c r="B43" s="148"/>
      <c r="C43" s="149"/>
      <c r="D43" s="150"/>
      <c r="E43" s="174"/>
      <c r="F43" s="175"/>
      <c r="G43" s="174"/>
      <c r="H43" s="174"/>
      <c r="I43" s="174"/>
      <c r="J43" s="174"/>
      <c r="K43" s="174"/>
      <c r="L43" s="151"/>
    </row>
    <row r="44" spans="2:12" x14ac:dyDescent="0.2">
      <c r="B44" s="128"/>
      <c r="C44" s="147" t="s">
        <v>39</v>
      </c>
      <c r="D44" s="130"/>
      <c r="E44" s="172">
        <f>CALC!D620</f>
        <v>5.5189999999999996E-2</v>
      </c>
      <c r="F44" s="173"/>
      <c r="G44" s="172">
        <f>CALC!E620</f>
        <v>4.0420000000000005E-2</v>
      </c>
      <c r="H44" s="172"/>
      <c r="I44" s="172">
        <f>CALC!F620</f>
        <v>3.3049999999999996E-2</v>
      </c>
      <c r="J44" s="172"/>
      <c r="K44" s="172" t="s">
        <v>127</v>
      </c>
      <c r="L44" s="133"/>
    </row>
    <row r="45" spans="2:12" ht="8.1" customHeight="1" x14ac:dyDescent="0.2">
      <c r="B45" s="148"/>
      <c r="C45" s="149"/>
      <c r="D45" s="150"/>
      <c r="E45" s="174"/>
      <c r="F45" s="175"/>
      <c r="G45" s="174"/>
      <c r="H45" s="174"/>
      <c r="I45" s="174"/>
      <c r="J45" s="174"/>
      <c r="K45" s="174"/>
      <c r="L45" s="151"/>
    </row>
    <row r="46" spans="2:12" x14ac:dyDescent="0.2">
      <c r="B46" s="128"/>
      <c r="C46" s="147" t="s">
        <v>41</v>
      </c>
      <c r="D46" s="130"/>
      <c r="E46" s="172">
        <f>CALC!D632</f>
        <v>5.3329999999999995E-2</v>
      </c>
      <c r="F46" s="173"/>
      <c r="G46" s="172">
        <f>CALC!E632</f>
        <v>3.8740000000000004E-2</v>
      </c>
      <c r="H46" s="172"/>
      <c r="I46" s="172">
        <f>CALC!F632</f>
        <v>3.143E-2</v>
      </c>
      <c r="J46" s="172"/>
      <c r="K46" s="172" t="s">
        <v>127</v>
      </c>
      <c r="L46" s="133"/>
    </row>
    <row r="47" spans="2:12" ht="8.1" customHeight="1" x14ac:dyDescent="0.2">
      <c r="B47" s="148"/>
      <c r="C47" s="149"/>
      <c r="D47" s="150"/>
      <c r="E47" s="174"/>
      <c r="F47" s="175"/>
      <c r="G47" s="174"/>
      <c r="H47" s="174"/>
      <c r="I47" s="174"/>
      <c r="J47" s="174"/>
      <c r="K47" s="174"/>
      <c r="L47" s="151"/>
    </row>
    <row r="48" spans="2:12" x14ac:dyDescent="0.2">
      <c r="B48" s="128"/>
      <c r="C48" s="147" t="s">
        <v>43</v>
      </c>
      <c r="D48" s="130"/>
      <c r="E48" s="172">
        <f>CALC!D644</f>
        <v>5.2340000000000005E-2</v>
      </c>
      <c r="F48" s="173"/>
      <c r="G48" s="172">
        <f>CALC!E644</f>
        <v>3.7859999999999998E-2</v>
      </c>
      <c r="H48" s="172"/>
      <c r="I48" s="172">
        <f>CALC!F644</f>
        <v>3.066E-2</v>
      </c>
      <c r="J48" s="172"/>
      <c r="K48" s="172" t="s">
        <v>127</v>
      </c>
      <c r="L48" s="133"/>
    </row>
    <row r="49" spans="2:12" ht="8.1" customHeight="1" x14ac:dyDescent="0.2">
      <c r="B49" s="148"/>
      <c r="C49" s="149"/>
      <c r="D49" s="150"/>
      <c r="E49" s="174"/>
      <c r="F49" s="175"/>
      <c r="G49" s="174"/>
      <c r="H49" s="174"/>
      <c r="I49" s="174"/>
      <c r="J49" s="174"/>
      <c r="K49" s="174"/>
      <c r="L49" s="151"/>
    </row>
    <row r="50" spans="2:12" x14ac:dyDescent="0.2">
      <c r="B50" s="128"/>
      <c r="C50" s="147" t="s">
        <v>45</v>
      </c>
      <c r="D50" s="130"/>
      <c r="E50" s="172">
        <f>CALC!D656</f>
        <v>5.21E-2</v>
      </c>
      <c r="F50" s="173"/>
      <c r="G50" s="172">
        <f>CALC!E656</f>
        <v>3.7679999999999998E-2</v>
      </c>
      <c r="H50" s="172"/>
      <c r="I50" s="172">
        <f>CALC!F656</f>
        <v>3.0519999999999999E-2</v>
      </c>
      <c r="J50" s="172"/>
      <c r="K50" s="172" t="s">
        <v>127</v>
      </c>
      <c r="L50" s="133"/>
    </row>
    <row r="51" spans="2:12" ht="8.1" customHeight="1" x14ac:dyDescent="0.2">
      <c r="B51" s="148"/>
      <c r="C51" s="149"/>
      <c r="D51" s="150"/>
      <c r="E51" s="174"/>
      <c r="F51" s="175"/>
      <c r="G51" s="174"/>
      <c r="H51" s="174"/>
      <c r="I51" s="174"/>
      <c r="J51" s="174"/>
      <c r="K51" s="174"/>
      <c r="L51" s="151"/>
    </row>
    <row r="52" spans="2:12" x14ac:dyDescent="0.2">
      <c r="B52" s="128"/>
      <c r="C52" s="147" t="s">
        <v>47</v>
      </c>
      <c r="D52" s="130"/>
      <c r="E52" s="172">
        <f>CALC!D668</f>
        <v>5.1400000000000001E-2</v>
      </c>
      <c r="F52" s="173"/>
      <c r="G52" s="172">
        <f>CALC!E668</f>
        <v>3.7100000000000001E-2</v>
      </c>
      <c r="H52" s="172"/>
      <c r="I52" s="172">
        <f>CALC!F668</f>
        <v>2.9989999999999999E-2</v>
      </c>
      <c r="J52" s="172"/>
      <c r="K52" s="172" t="s">
        <v>127</v>
      </c>
      <c r="L52" s="133"/>
    </row>
    <row r="53" spans="2:12" ht="8.1" customHeight="1" x14ac:dyDescent="0.2">
      <c r="B53" s="148"/>
      <c r="C53" s="149"/>
      <c r="D53" s="150"/>
      <c r="E53" s="174"/>
      <c r="F53" s="175"/>
      <c r="G53" s="174"/>
      <c r="H53" s="174"/>
      <c r="I53" s="174"/>
      <c r="J53" s="174"/>
      <c r="K53" s="174"/>
      <c r="L53" s="151"/>
    </row>
    <row r="54" spans="2:12" x14ac:dyDescent="0.2">
      <c r="B54" s="128"/>
      <c r="C54" s="147" t="s">
        <v>49</v>
      </c>
      <c r="D54" s="130"/>
      <c r="E54" s="172">
        <f>CALC!D680</f>
        <v>5.092E-2</v>
      </c>
      <c r="F54" s="173"/>
      <c r="G54" s="172">
        <f>CALC!E680</f>
        <v>3.6749999999999998E-2</v>
      </c>
      <c r="H54" s="172"/>
      <c r="I54" s="172">
        <f>CALC!F680</f>
        <v>2.971E-2</v>
      </c>
      <c r="J54" s="172"/>
      <c r="K54" s="172" t="s">
        <v>127</v>
      </c>
      <c r="L54" s="133"/>
    </row>
    <row r="55" spans="2:12" ht="8.1" customHeight="1" x14ac:dyDescent="0.2">
      <c r="B55" s="148"/>
      <c r="C55" s="149"/>
      <c r="D55" s="150"/>
      <c r="E55" s="166"/>
      <c r="F55" s="167"/>
      <c r="G55" s="166"/>
      <c r="H55" s="166"/>
      <c r="I55" s="166"/>
      <c r="J55" s="166"/>
      <c r="K55" s="166"/>
      <c r="L55" s="151"/>
    </row>
    <row r="56" spans="2:12" ht="15.75" x14ac:dyDescent="0.25">
      <c r="B56" s="128"/>
      <c r="C56" s="147" t="s">
        <v>100</v>
      </c>
      <c r="D56" s="130"/>
      <c r="E56" s="153" t="s">
        <v>101</v>
      </c>
      <c r="F56" s="153"/>
      <c r="G56" s="153"/>
      <c r="H56" s="153"/>
      <c r="I56" s="153"/>
      <c r="J56" s="153"/>
      <c r="K56" s="153"/>
      <c r="L56" s="133"/>
    </row>
    <row r="57" spans="2:12" ht="8.1" customHeight="1" x14ac:dyDescent="0.2">
      <c r="B57" s="154"/>
      <c r="C57" s="155"/>
      <c r="D57" s="156"/>
      <c r="E57" s="157"/>
      <c r="F57" s="156"/>
      <c r="G57" s="157"/>
      <c r="H57" s="157"/>
      <c r="I57" s="157"/>
      <c r="J57" s="157"/>
      <c r="K57" s="157"/>
      <c r="L57" s="158"/>
    </row>
    <row r="58" spans="2:12" ht="6.75" customHeight="1" x14ac:dyDescent="0.2">
      <c r="B58" s="128"/>
      <c r="C58" s="147"/>
      <c r="D58" s="130"/>
      <c r="E58"/>
      <c r="G58"/>
      <c r="H58"/>
      <c r="I58"/>
      <c r="J58"/>
      <c r="K58"/>
      <c r="L58" s="133"/>
    </row>
    <row r="59" spans="2:12" ht="10.5" customHeight="1" x14ac:dyDescent="0.2">
      <c r="B59" s="128"/>
      <c r="C59" s="147" t="s">
        <v>16</v>
      </c>
      <c r="D59" s="130"/>
      <c r="E59" s="159" t="s">
        <v>136</v>
      </c>
      <c r="G59" s="159" t="s">
        <v>136</v>
      </c>
      <c r="H59"/>
      <c r="I59" s="159" t="s">
        <v>136</v>
      </c>
      <c r="J59"/>
      <c r="K59" s="159" t="s">
        <v>136</v>
      </c>
      <c r="L59" s="133"/>
    </row>
    <row r="60" spans="2:12" ht="6" customHeight="1" x14ac:dyDescent="0.2">
      <c r="B60" s="138"/>
      <c r="C60" s="160"/>
      <c r="D60" s="140"/>
      <c r="E60" s="161"/>
      <c r="F60" s="140"/>
      <c r="G60" s="161"/>
      <c r="H60" s="140"/>
      <c r="I60" s="161"/>
      <c r="J60" s="140"/>
      <c r="K60" s="161"/>
      <c r="L60" s="144"/>
    </row>
    <row r="61" spans="2:12" x14ac:dyDescent="0.2">
      <c r="C61" s="162" t="s">
        <v>137</v>
      </c>
    </row>
    <row r="62" spans="2:12" x14ac:dyDescent="0.2">
      <c r="C62" s="162" t="s">
        <v>160</v>
      </c>
      <c r="L62" s="163"/>
    </row>
    <row r="63" spans="2:12" x14ac:dyDescent="0.2">
      <c r="C63" s="170" t="s">
        <v>161</v>
      </c>
    </row>
    <row r="64" spans="2:12" x14ac:dyDescent="0.2">
      <c r="C64" s="162" t="s">
        <v>162</v>
      </c>
    </row>
    <row r="65" spans="3:7" x14ac:dyDescent="0.2">
      <c r="C65" s="162" t="s">
        <v>163</v>
      </c>
    </row>
    <row r="66" spans="3:7" ht="7.5" customHeight="1" x14ac:dyDescent="0.2"/>
    <row r="67" spans="3:7" ht="15.75" x14ac:dyDescent="0.25">
      <c r="C67" s="169" t="s">
        <v>128</v>
      </c>
      <c r="E67" s="165"/>
    </row>
    <row r="68" spans="3:7" ht="18" customHeight="1" x14ac:dyDescent="0.25">
      <c r="C68" s="169" t="str">
        <f>CALC!C85</f>
        <v>Scott Hinsperger (905) 660-3660 ext. 224  Email: scott@alliancefinancing.com</v>
      </c>
      <c r="G68" s="164"/>
    </row>
    <row r="69" spans="3:7" ht="18.75" customHeight="1" x14ac:dyDescent="0.25">
      <c r="C69" s="180">
        <f>CALC!C86</f>
        <v>0</v>
      </c>
      <c r="G69" s="164"/>
    </row>
    <row r="70" spans="3:7" ht="9.75" customHeight="1" x14ac:dyDescent="0.2">
      <c r="G70" s="164"/>
    </row>
    <row r="71" spans="3:7" ht="19.5" x14ac:dyDescent="0.35">
      <c r="G71" s="122" t="s">
        <v>102</v>
      </c>
    </row>
    <row r="72" spans="3:7" ht="15.75" customHeight="1" x14ac:dyDescent="0.35">
      <c r="G72" s="122" t="s">
        <v>103</v>
      </c>
    </row>
    <row r="73" spans="3:7" ht="18" customHeight="1" x14ac:dyDescent="0.35">
      <c r="G73" s="185" t="s">
        <v>105</v>
      </c>
    </row>
  </sheetData>
  <sheetProtection password="89E1" sheet="1" scenarios="1" formatCells="0" formatColumns="0" formatRows="0" selectLockedCells="1"/>
  <mergeCells count="5">
    <mergeCell ref="B4:K4"/>
    <mergeCell ref="B6:L6"/>
    <mergeCell ref="B36:L36"/>
    <mergeCell ref="K2:M2"/>
    <mergeCell ref="C3:K3"/>
  </mergeCells>
  <phoneticPr fontId="0" type="noConversion"/>
  <printOptions horizontalCentered="1" verticalCentered="1"/>
  <pageMargins left="0.75" right="0.75" top="0.5" bottom="0.5" header="0.5" footer="0.5"/>
  <pageSetup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31" workbookViewId="0">
      <selection activeCell="C2" sqref="C2"/>
    </sheetView>
  </sheetViews>
  <sheetFormatPr defaultRowHeight="12.75" x14ac:dyDescent="0.2"/>
  <cols>
    <col min="1" max="1" width="4.7109375" customWidth="1"/>
    <col min="2" max="2" width="0.85546875" customWidth="1"/>
    <col min="3" max="3" width="17.85546875" style="121" customWidth="1"/>
    <col min="4" max="4" width="0.85546875" customWidth="1"/>
    <col min="5" max="5" width="13.7109375" style="2" customWidth="1"/>
    <col min="6" max="6" width="0.85546875" customWidth="1"/>
    <col min="7" max="7" width="13.7109375" style="2" customWidth="1"/>
    <col min="8" max="8" width="0.85546875" style="2" customWidth="1"/>
    <col min="9" max="9" width="13.7109375" style="2" customWidth="1"/>
    <col min="10" max="10" width="0.85546875" style="2" customWidth="1"/>
    <col min="11" max="11" width="13.7109375" style="2" customWidth="1"/>
    <col min="12" max="12" width="0.85546875" style="2" customWidth="1"/>
    <col min="13" max="13" width="7.85546875" customWidth="1"/>
  </cols>
  <sheetData>
    <row r="1" spans="2:13" ht="46.5" customHeight="1" x14ac:dyDescent="0.2"/>
    <row r="2" spans="2:13" ht="19.5" customHeight="1" x14ac:dyDescent="0.2">
      <c r="C2" s="186"/>
      <c r="I2" s="2" t="s">
        <v>104</v>
      </c>
      <c r="K2" s="205">
        <f>CALC!$J$87</f>
        <v>41529</v>
      </c>
      <c r="L2" s="207"/>
      <c r="M2" s="207"/>
    </row>
    <row r="3" spans="2:13" ht="19.5" customHeight="1" x14ac:dyDescent="0.2">
      <c r="C3" s="208">
        <f>CALC!D5</f>
        <v>0</v>
      </c>
      <c r="D3" s="208"/>
      <c r="E3" s="208"/>
      <c r="F3" s="208"/>
      <c r="G3" s="208"/>
      <c r="H3" s="208"/>
      <c r="I3" s="208"/>
      <c r="J3" s="208"/>
      <c r="K3" s="208"/>
      <c r="L3" s="193"/>
      <c r="M3" s="193"/>
    </row>
    <row r="4" spans="2:13" ht="24.75" customHeight="1" x14ac:dyDescent="0.35">
      <c r="B4" s="203" t="s">
        <v>151</v>
      </c>
      <c r="C4" s="203"/>
      <c r="D4" s="203"/>
      <c r="E4" s="203"/>
      <c r="F4" s="203"/>
      <c r="G4" s="203"/>
      <c r="H4" s="203"/>
      <c r="I4" s="203"/>
      <c r="J4" s="203"/>
      <c r="K4" s="203"/>
    </row>
    <row r="5" spans="2:13" ht="9.75" customHeight="1" x14ac:dyDescent="0.35"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2:13" ht="15.75" x14ac:dyDescent="0.25">
      <c r="B6" s="204" t="s">
        <v>106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</row>
    <row r="7" spans="2:13" ht="3.75" customHeight="1" x14ac:dyDescent="0.2"/>
    <row r="8" spans="2:13" ht="3" customHeight="1" x14ac:dyDescent="0.2">
      <c r="B8" s="123"/>
      <c r="C8" s="124"/>
      <c r="D8" s="125"/>
      <c r="E8" s="126"/>
      <c r="F8" s="125"/>
      <c r="G8" s="126"/>
      <c r="H8" s="126"/>
      <c r="I8" s="126"/>
      <c r="J8" s="126"/>
      <c r="K8" s="126"/>
      <c r="L8" s="127"/>
    </row>
    <row r="9" spans="2:13" ht="6.75" customHeight="1" x14ac:dyDescent="0.2">
      <c r="B9" s="128"/>
      <c r="C9" s="129"/>
      <c r="D9" s="130"/>
      <c r="E9" s="131"/>
      <c r="F9" s="132"/>
      <c r="G9" s="131"/>
      <c r="H9" s="131"/>
      <c r="I9" s="131"/>
      <c r="J9" s="131"/>
      <c r="K9" s="131"/>
      <c r="L9" s="133"/>
    </row>
    <row r="10" spans="2:13" x14ac:dyDescent="0.2">
      <c r="B10" s="128"/>
      <c r="C10" s="129"/>
      <c r="D10" s="130"/>
      <c r="E10" s="134" t="s">
        <v>133</v>
      </c>
      <c r="F10" s="135"/>
      <c r="G10" s="134" t="s">
        <v>134</v>
      </c>
      <c r="H10" s="136"/>
      <c r="I10" s="134" t="s">
        <v>138</v>
      </c>
      <c r="J10" s="136"/>
      <c r="K10" s="134" t="s">
        <v>135</v>
      </c>
      <c r="L10" s="133"/>
    </row>
    <row r="11" spans="2:13" ht="4.5" customHeight="1" x14ac:dyDescent="0.2">
      <c r="B11" s="128"/>
      <c r="C11" s="129"/>
      <c r="D11" s="130"/>
      <c r="E11" s="137"/>
      <c r="F11" s="135"/>
      <c r="G11" s="137"/>
      <c r="H11" s="136"/>
      <c r="I11" s="137"/>
      <c r="J11" s="136"/>
      <c r="K11" s="137"/>
      <c r="L11" s="133"/>
    </row>
    <row r="12" spans="2:13" ht="3" customHeight="1" x14ac:dyDescent="0.2">
      <c r="B12" s="138"/>
      <c r="C12" s="139"/>
      <c r="D12" s="140"/>
      <c r="E12" s="141"/>
      <c r="F12" s="142"/>
      <c r="G12" s="141"/>
      <c r="H12" s="143"/>
      <c r="I12" s="141"/>
      <c r="J12" s="143"/>
      <c r="K12" s="141"/>
      <c r="L12" s="144"/>
    </row>
    <row r="13" spans="2:13" ht="3" customHeight="1" x14ac:dyDescent="0.2">
      <c r="B13" s="128"/>
      <c r="C13" s="129"/>
      <c r="D13" s="130"/>
      <c r="E13" s="145"/>
      <c r="F13" s="130"/>
      <c r="G13" s="146"/>
      <c r="H13" s="146"/>
      <c r="I13" s="146"/>
      <c r="J13" s="146"/>
      <c r="K13" s="146"/>
      <c r="L13" s="133"/>
    </row>
    <row r="14" spans="2:13" ht="17.100000000000001" customHeight="1" x14ac:dyDescent="0.2">
      <c r="B14" s="128"/>
      <c r="C14" s="147" t="s">
        <v>27</v>
      </c>
      <c r="D14" s="130"/>
      <c r="E14" s="172">
        <f>CALC!D106</f>
        <v>4.8780000000000004E-2</v>
      </c>
      <c r="F14" s="173"/>
      <c r="G14" s="172">
        <f>CALC!E106</f>
        <v>3.5180000000000003E-2</v>
      </c>
      <c r="H14" s="172"/>
      <c r="I14" s="172">
        <f>CALC!F106</f>
        <v>2.845E-2</v>
      </c>
      <c r="J14" s="172"/>
      <c r="K14" s="172">
        <f>CALC!G106</f>
        <v>2.4709999999999999E-2</v>
      </c>
      <c r="L14" s="133"/>
    </row>
    <row r="15" spans="2:13" ht="8.1" customHeight="1" x14ac:dyDescent="0.2">
      <c r="B15" s="148"/>
      <c r="C15" s="149"/>
      <c r="D15" s="150"/>
      <c r="E15" s="174"/>
      <c r="F15" s="175"/>
      <c r="G15" s="174"/>
      <c r="H15" s="174"/>
      <c r="I15" s="174"/>
      <c r="J15" s="174"/>
      <c r="K15" s="174"/>
      <c r="L15" s="151"/>
    </row>
    <row r="16" spans="2:13" ht="17.100000000000001" customHeight="1" x14ac:dyDescent="0.2">
      <c r="B16" s="128"/>
      <c r="C16" s="147" t="s">
        <v>39</v>
      </c>
      <c r="D16" s="130"/>
      <c r="E16" s="172">
        <f>CALC!D118</f>
        <v>4.7850000000000004E-2</v>
      </c>
      <c r="F16" s="173"/>
      <c r="G16" s="172">
        <f>CALC!E118</f>
        <v>3.424E-2</v>
      </c>
      <c r="H16" s="172"/>
      <c r="I16" s="172">
        <f>CALC!F118</f>
        <v>2.7440000000000003E-2</v>
      </c>
      <c r="J16" s="172"/>
      <c r="K16" s="172">
        <f>CALC!G118</f>
        <v>2.3609999999999999E-2</v>
      </c>
      <c r="L16" s="133"/>
    </row>
    <row r="17" spans="1:13" ht="8.1" customHeight="1" x14ac:dyDescent="0.2">
      <c r="B17" s="148"/>
      <c r="C17" s="149"/>
      <c r="D17" s="150"/>
      <c r="E17" s="174"/>
      <c r="F17" s="175"/>
      <c r="G17" s="174"/>
      <c r="H17" s="174"/>
      <c r="I17" s="174"/>
      <c r="J17" s="174"/>
      <c r="K17" s="174"/>
      <c r="L17" s="151"/>
    </row>
    <row r="18" spans="1:13" ht="17.100000000000001" customHeight="1" x14ac:dyDescent="0.2">
      <c r="B18" s="128"/>
      <c r="C18" s="147" t="s">
        <v>41</v>
      </c>
      <c r="D18" s="130"/>
      <c r="E18" s="172">
        <f>CALC!D130</f>
        <v>4.5719999999999997E-2</v>
      </c>
      <c r="F18" s="173"/>
      <c r="G18" s="172">
        <f>CALC!E130</f>
        <v>3.2579999999999998E-2</v>
      </c>
      <c r="H18" s="172"/>
      <c r="I18" s="172">
        <f>CALC!F130</f>
        <v>2.5929999999999998E-2</v>
      </c>
      <c r="J18" s="172"/>
      <c r="K18" s="172">
        <f>CALC!G130</f>
        <v>2.2079999999999999E-2</v>
      </c>
      <c r="L18" s="133"/>
    </row>
    <row r="19" spans="1:13" ht="8.1" customHeight="1" x14ac:dyDescent="0.2">
      <c r="B19" s="148"/>
      <c r="C19" s="149"/>
      <c r="D19" s="150"/>
      <c r="E19" s="174"/>
      <c r="F19" s="175"/>
      <c r="G19" s="174"/>
      <c r="H19" s="174"/>
      <c r="I19" s="174"/>
      <c r="J19" s="174"/>
      <c r="K19" s="174"/>
      <c r="L19" s="151"/>
    </row>
    <row r="20" spans="1:13" ht="17.100000000000001" customHeight="1" x14ac:dyDescent="0.2">
      <c r="B20" s="128"/>
      <c r="C20" s="147" t="s">
        <v>43</v>
      </c>
      <c r="D20" s="130"/>
      <c r="E20" s="172">
        <f>CALC!D142</f>
        <v>4.5079999999999995E-2</v>
      </c>
      <c r="F20" s="173"/>
      <c r="G20" s="172">
        <f>CALC!E142</f>
        <v>3.202E-2</v>
      </c>
      <c r="H20" s="172"/>
      <c r="I20" s="172">
        <f>CALC!F142</f>
        <v>2.538E-2</v>
      </c>
      <c r="J20" s="172"/>
      <c r="K20" s="172">
        <f>CALC!G142</f>
        <v>2.1510000000000001E-2</v>
      </c>
      <c r="L20" s="133"/>
    </row>
    <row r="21" spans="1:13" ht="8.1" customHeight="1" x14ac:dyDescent="0.2">
      <c r="B21" s="148"/>
      <c r="C21" s="149"/>
      <c r="D21" s="150"/>
      <c r="E21" s="174"/>
      <c r="F21" s="175"/>
      <c r="G21" s="174"/>
      <c r="H21" s="174"/>
      <c r="I21" s="174"/>
      <c r="J21" s="174"/>
      <c r="K21" s="174"/>
      <c r="L21" s="151"/>
    </row>
    <row r="22" spans="1:13" ht="17.100000000000001" customHeight="1" x14ac:dyDescent="0.2">
      <c r="B22" s="128"/>
      <c r="C22" s="147" t="s">
        <v>45</v>
      </c>
      <c r="D22" s="130"/>
      <c r="E22" s="172">
        <f>CALC!D154</f>
        <v>4.4899999999999995E-2</v>
      </c>
      <c r="F22" s="173"/>
      <c r="G22" s="172">
        <f>CALC!E154</f>
        <v>3.184E-2</v>
      </c>
      <c r="H22" s="172"/>
      <c r="I22" s="172">
        <f>CALC!F154</f>
        <v>2.5190000000000001E-2</v>
      </c>
      <c r="J22" s="172"/>
      <c r="K22" s="172">
        <f>CALC!G154</f>
        <v>2.1299999999999999E-2</v>
      </c>
      <c r="L22" s="133"/>
    </row>
    <row r="23" spans="1:13" ht="8.1" customHeight="1" x14ac:dyDescent="0.2">
      <c r="B23" s="148"/>
      <c r="C23" s="149"/>
      <c r="D23" s="150"/>
      <c r="E23" s="174"/>
      <c r="F23" s="175"/>
      <c r="G23" s="174"/>
      <c r="H23" s="174"/>
      <c r="I23" s="174"/>
      <c r="J23" s="174"/>
      <c r="K23" s="174"/>
      <c r="L23" s="151"/>
    </row>
    <row r="24" spans="1:13" ht="17.100000000000001" customHeight="1" x14ac:dyDescent="0.2">
      <c r="B24" s="128"/>
      <c r="C24" s="147" t="s">
        <v>47</v>
      </c>
      <c r="D24" s="130"/>
      <c r="E24" s="172">
        <f>CALC!D166</f>
        <v>4.3639999999999998E-2</v>
      </c>
      <c r="F24" s="173"/>
      <c r="G24" s="172">
        <f>CALC!E166</f>
        <v>3.0899999999999997E-2</v>
      </c>
      <c r="H24" s="172"/>
      <c r="I24" s="172">
        <f>CALC!F166</f>
        <v>2.435E-2</v>
      </c>
      <c r="J24" s="172"/>
      <c r="K24" s="172">
        <f>CALC!G166</f>
        <v>2.0469999999999999E-2</v>
      </c>
      <c r="L24" s="133"/>
    </row>
    <row r="25" spans="1:13" ht="8.1" customHeight="1" x14ac:dyDescent="0.2">
      <c r="B25" s="148"/>
      <c r="C25" s="149"/>
      <c r="D25" s="150"/>
      <c r="E25" s="174"/>
      <c r="F25" s="175"/>
      <c r="G25" s="174"/>
      <c r="H25" s="174"/>
      <c r="I25" s="174"/>
      <c r="J25" s="174"/>
      <c r="K25" s="174"/>
      <c r="L25" s="151"/>
    </row>
    <row r="26" spans="1:13" ht="17.100000000000001" customHeight="1" x14ac:dyDescent="0.2">
      <c r="B26" s="128"/>
      <c r="C26" s="147" t="s">
        <v>49</v>
      </c>
      <c r="D26" s="130"/>
      <c r="E26" s="172">
        <f>CALC!D178</f>
        <v>4.3180000000000003E-2</v>
      </c>
      <c r="F26" s="173"/>
      <c r="G26" s="172">
        <f>CALC!E178</f>
        <v>3.0600000000000002E-2</v>
      </c>
      <c r="H26" s="172"/>
      <c r="I26" s="172">
        <f>CALC!F178</f>
        <v>2.4120000000000003E-2</v>
      </c>
      <c r="J26" s="172"/>
      <c r="K26" s="172">
        <f>CALC!G178</f>
        <v>2.026E-2</v>
      </c>
      <c r="L26" s="133"/>
    </row>
    <row r="27" spans="1:13" ht="8.1" customHeight="1" x14ac:dyDescent="0.2">
      <c r="A27" s="130"/>
      <c r="B27" s="148"/>
      <c r="C27" s="149"/>
      <c r="D27" s="150"/>
      <c r="E27" s="152"/>
      <c r="F27" s="150"/>
      <c r="G27" s="152"/>
      <c r="H27" s="152"/>
      <c r="I27" s="152"/>
      <c r="J27" s="152"/>
      <c r="K27" s="152"/>
      <c r="L27" s="151"/>
      <c r="M27" s="130"/>
    </row>
    <row r="28" spans="1:13" ht="17.100000000000001" customHeight="1" x14ac:dyDescent="0.2">
      <c r="A28" s="130"/>
      <c r="B28" s="148"/>
      <c r="C28" s="176" t="s">
        <v>146</v>
      </c>
      <c r="D28" s="177"/>
      <c r="E28" s="178">
        <f>CALC!D190</f>
        <v>4.2540000000000001E-2</v>
      </c>
      <c r="F28" s="179"/>
      <c r="G28" s="178">
        <f>CALC!E190</f>
        <v>3.0079999999999999E-2</v>
      </c>
      <c r="H28" s="178"/>
      <c r="I28" s="178">
        <f>CALC!F190</f>
        <v>2.3629999999999998E-2</v>
      </c>
      <c r="J28" s="178"/>
      <c r="K28" s="178">
        <f>CALC!G190</f>
        <v>1.9760000000000003E-2</v>
      </c>
      <c r="L28" s="151"/>
      <c r="M28" s="130"/>
    </row>
    <row r="29" spans="1:13" ht="8.1" customHeight="1" x14ac:dyDescent="0.2">
      <c r="A29" s="130"/>
      <c r="B29" s="148"/>
      <c r="C29" s="149"/>
      <c r="D29" s="150"/>
      <c r="E29" s="152"/>
      <c r="F29" s="150"/>
      <c r="G29" s="152"/>
      <c r="H29" s="152"/>
      <c r="I29" s="152"/>
      <c r="J29" s="152"/>
      <c r="K29" s="152"/>
      <c r="L29" s="151"/>
      <c r="M29" s="130"/>
    </row>
    <row r="30" spans="1:13" ht="17.100000000000001" customHeight="1" x14ac:dyDescent="0.25">
      <c r="B30" s="128"/>
      <c r="C30" s="147" t="s">
        <v>147</v>
      </c>
      <c r="D30" s="130"/>
      <c r="E30" s="153" t="s">
        <v>101</v>
      </c>
      <c r="F30" s="153"/>
      <c r="G30" s="153"/>
      <c r="H30" s="153"/>
      <c r="I30" s="153"/>
      <c r="J30" s="153"/>
      <c r="K30" s="153"/>
      <c r="L30" s="133"/>
    </row>
    <row r="31" spans="1:13" ht="8.1" customHeight="1" x14ac:dyDescent="0.2">
      <c r="B31" s="154"/>
      <c r="C31" s="155"/>
      <c r="D31" s="156"/>
      <c r="E31" s="157"/>
      <c r="F31" s="156"/>
      <c r="G31" s="157"/>
      <c r="H31" s="157"/>
      <c r="I31" s="157"/>
      <c r="J31" s="157"/>
      <c r="K31" s="157"/>
      <c r="L31" s="158"/>
    </row>
    <row r="32" spans="1:13" ht="7.5" customHeight="1" x14ac:dyDescent="0.2">
      <c r="B32" s="128"/>
      <c r="C32" s="147"/>
      <c r="D32" s="130"/>
      <c r="E32"/>
      <c r="G32"/>
      <c r="H32"/>
      <c r="I32"/>
      <c r="J32"/>
      <c r="K32"/>
      <c r="L32" s="133"/>
    </row>
    <row r="33" spans="2:12" x14ac:dyDescent="0.2">
      <c r="B33" s="128"/>
      <c r="C33" s="147" t="s">
        <v>16</v>
      </c>
      <c r="D33" s="130"/>
      <c r="E33" s="159" t="s">
        <v>129</v>
      </c>
      <c r="G33" s="159" t="s">
        <v>130</v>
      </c>
      <c r="H33"/>
      <c r="I33" s="159" t="s">
        <v>131</v>
      </c>
      <c r="J33"/>
      <c r="K33" s="159" t="s">
        <v>132</v>
      </c>
      <c r="L33" s="133"/>
    </row>
    <row r="34" spans="2:12" ht="3.75" customHeight="1" x14ac:dyDescent="0.2">
      <c r="B34" s="138"/>
      <c r="C34" s="160"/>
      <c r="D34" s="140"/>
      <c r="E34" s="161"/>
      <c r="F34" s="140"/>
      <c r="G34" s="161"/>
      <c r="H34" s="140"/>
      <c r="I34" s="161"/>
      <c r="J34" s="140"/>
      <c r="K34" s="161"/>
      <c r="L34" s="144"/>
    </row>
    <row r="36" spans="2:12" ht="15.75" x14ac:dyDescent="0.25">
      <c r="B36" s="204" t="s">
        <v>125</v>
      </c>
      <c r="C36" s="204"/>
      <c r="D36" s="204"/>
      <c r="E36" s="204"/>
      <c r="F36" s="204"/>
      <c r="G36" s="204"/>
      <c r="H36" s="204"/>
      <c r="I36" s="204"/>
      <c r="J36" s="204"/>
      <c r="K36" s="204"/>
      <c r="L36" s="204"/>
    </row>
    <row r="37" spans="2:12" ht="5.25" customHeight="1" x14ac:dyDescent="0.2"/>
    <row r="38" spans="2:12" ht="6" customHeight="1" x14ac:dyDescent="0.2">
      <c r="B38" s="123"/>
      <c r="C38" s="124"/>
      <c r="D38" s="125"/>
      <c r="E38" s="126"/>
      <c r="F38" s="125"/>
      <c r="G38" s="126"/>
      <c r="H38" s="126"/>
      <c r="I38" s="126"/>
      <c r="J38" s="126"/>
      <c r="K38" s="126"/>
      <c r="L38" s="127"/>
    </row>
    <row r="39" spans="2:12" x14ac:dyDescent="0.2">
      <c r="B39" s="128"/>
      <c r="C39" s="129"/>
      <c r="D39" s="130"/>
      <c r="E39" s="134" t="s">
        <v>133</v>
      </c>
      <c r="F39" s="135"/>
      <c r="G39" s="134" t="s">
        <v>134</v>
      </c>
      <c r="H39" s="136"/>
      <c r="I39" s="134" t="s">
        <v>138</v>
      </c>
      <c r="J39" s="136"/>
      <c r="K39" s="134" t="s">
        <v>135</v>
      </c>
      <c r="L39" s="133"/>
    </row>
    <row r="40" spans="2:12" ht="5.25" customHeight="1" x14ac:dyDescent="0.2">
      <c r="B40" s="138"/>
      <c r="C40" s="139"/>
      <c r="D40" s="140"/>
      <c r="E40" s="141"/>
      <c r="F40" s="142"/>
      <c r="G40" s="141"/>
      <c r="H40" s="143"/>
      <c r="I40" s="141"/>
      <c r="J40" s="143"/>
      <c r="K40" s="141"/>
      <c r="L40" s="144"/>
    </row>
    <row r="41" spans="2:12" ht="7.5" customHeight="1" x14ac:dyDescent="0.2">
      <c r="B41" s="128"/>
      <c r="C41" s="129"/>
      <c r="D41" s="130"/>
      <c r="E41" s="145"/>
      <c r="F41" s="130"/>
      <c r="G41" s="146"/>
      <c r="H41" s="146"/>
      <c r="I41" s="146"/>
      <c r="J41" s="146"/>
      <c r="K41" s="146"/>
      <c r="L41" s="133"/>
    </row>
    <row r="42" spans="2:12" x14ac:dyDescent="0.2">
      <c r="B42" s="128"/>
      <c r="C42" s="147" t="s">
        <v>27</v>
      </c>
      <c r="D42" s="130"/>
      <c r="E42" s="172">
        <f>CALC!D515</f>
        <v>5.1959999999999999E-2</v>
      </c>
      <c r="F42" s="173"/>
      <c r="G42" s="172">
        <f>CALC!E515</f>
        <v>3.8490000000000003E-2</v>
      </c>
      <c r="H42" s="172"/>
      <c r="I42" s="172">
        <f>CALC!F515</f>
        <v>3.175E-2</v>
      </c>
      <c r="J42" s="172"/>
      <c r="K42" s="172" t="s">
        <v>127</v>
      </c>
      <c r="L42" s="133"/>
    </row>
    <row r="43" spans="2:12" ht="8.1" customHeight="1" x14ac:dyDescent="0.2">
      <c r="B43" s="148"/>
      <c r="C43" s="149"/>
      <c r="D43" s="150"/>
      <c r="E43" s="174"/>
      <c r="F43" s="175"/>
      <c r="G43" s="174"/>
      <c r="H43" s="174"/>
      <c r="I43" s="174"/>
      <c r="J43" s="174"/>
      <c r="K43" s="174"/>
      <c r="L43" s="151"/>
    </row>
    <row r="44" spans="2:12" x14ac:dyDescent="0.2">
      <c r="B44" s="128"/>
      <c r="C44" s="147" t="s">
        <v>39</v>
      </c>
      <c r="D44" s="130"/>
      <c r="E44" s="172">
        <f>CALC!D527</f>
        <v>5.1959999999999999E-2</v>
      </c>
      <c r="F44" s="173"/>
      <c r="G44" s="172">
        <f>CALC!E527</f>
        <v>3.8490000000000003E-2</v>
      </c>
      <c r="H44" s="172"/>
      <c r="I44" s="172">
        <f>CALC!F527</f>
        <v>3.175E-2</v>
      </c>
      <c r="J44" s="172"/>
      <c r="K44" s="172" t="s">
        <v>127</v>
      </c>
      <c r="L44" s="133"/>
    </row>
    <row r="45" spans="2:12" ht="8.1" customHeight="1" x14ac:dyDescent="0.2">
      <c r="B45" s="148"/>
      <c r="C45" s="149"/>
      <c r="D45" s="150"/>
      <c r="E45" s="174"/>
      <c r="F45" s="175"/>
      <c r="G45" s="174"/>
      <c r="H45" s="174"/>
      <c r="I45" s="174"/>
      <c r="J45" s="174"/>
      <c r="K45" s="174"/>
      <c r="L45" s="151"/>
    </row>
    <row r="46" spans="2:12" x14ac:dyDescent="0.2">
      <c r="B46" s="128"/>
      <c r="C46" s="147" t="s">
        <v>41</v>
      </c>
      <c r="D46" s="130"/>
      <c r="E46" s="172">
        <f>CALC!D539</f>
        <v>5.0029999999999998E-2</v>
      </c>
      <c r="F46" s="173"/>
      <c r="G46" s="172">
        <f>CALC!E539</f>
        <v>3.6740000000000002E-2</v>
      </c>
      <c r="H46" s="172"/>
      <c r="I46" s="172">
        <f>CALC!F539</f>
        <v>3.0079999999999999E-2</v>
      </c>
      <c r="J46" s="172"/>
      <c r="K46" s="172" t="s">
        <v>127</v>
      </c>
      <c r="L46" s="133"/>
    </row>
    <row r="47" spans="2:12" ht="8.1" customHeight="1" x14ac:dyDescent="0.2">
      <c r="B47" s="148"/>
      <c r="C47" s="149"/>
      <c r="D47" s="150"/>
      <c r="E47" s="174"/>
      <c r="F47" s="175"/>
      <c r="G47" s="174"/>
      <c r="H47" s="174"/>
      <c r="I47" s="174"/>
      <c r="J47" s="174"/>
      <c r="K47" s="174"/>
      <c r="L47" s="151"/>
    </row>
    <row r="48" spans="2:12" x14ac:dyDescent="0.2">
      <c r="B48" s="128"/>
      <c r="C48" s="147" t="s">
        <v>43</v>
      </c>
      <c r="D48" s="130"/>
      <c r="E48" s="172">
        <f>CALC!D551</f>
        <v>4.897E-2</v>
      </c>
      <c r="F48" s="173"/>
      <c r="G48" s="172">
        <f>CALC!E551</f>
        <v>3.5810000000000002E-2</v>
      </c>
      <c r="H48" s="172"/>
      <c r="I48" s="172">
        <f>CALC!F551</f>
        <v>2.9270000000000001E-2</v>
      </c>
      <c r="J48" s="172"/>
      <c r="K48" s="172" t="s">
        <v>127</v>
      </c>
      <c r="L48" s="133"/>
    </row>
    <row r="49" spans="2:12" ht="8.1" customHeight="1" x14ac:dyDescent="0.2">
      <c r="B49" s="148"/>
      <c r="C49" s="149"/>
      <c r="D49" s="150"/>
      <c r="E49" s="174"/>
      <c r="F49" s="175"/>
      <c r="G49" s="174"/>
      <c r="H49" s="174"/>
      <c r="I49" s="174"/>
      <c r="J49" s="174"/>
      <c r="K49" s="174"/>
      <c r="L49" s="151"/>
    </row>
    <row r="50" spans="2:12" x14ac:dyDescent="0.2">
      <c r="B50" s="128"/>
      <c r="C50" s="147" t="s">
        <v>45</v>
      </c>
      <c r="D50" s="130"/>
      <c r="E50" s="172">
        <f>CALC!D563</f>
        <v>4.8729999999999996E-2</v>
      </c>
      <c r="F50" s="173"/>
      <c r="G50" s="172">
        <f>CALC!E563</f>
        <v>3.5639999999999998E-2</v>
      </c>
      <c r="H50" s="172"/>
      <c r="I50" s="172">
        <f>CALC!F563</f>
        <v>2.913E-2</v>
      </c>
      <c r="J50" s="172"/>
      <c r="K50" s="172" t="s">
        <v>127</v>
      </c>
      <c r="L50" s="133"/>
    </row>
    <row r="51" spans="2:12" ht="8.1" customHeight="1" x14ac:dyDescent="0.2">
      <c r="B51" s="148"/>
      <c r="C51" s="149"/>
      <c r="D51" s="150"/>
      <c r="E51" s="174"/>
      <c r="F51" s="175"/>
      <c r="G51" s="174"/>
      <c r="H51" s="174"/>
      <c r="I51" s="174"/>
      <c r="J51" s="174"/>
      <c r="K51" s="174"/>
      <c r="L51" s="151"/>
    </row>
    <row r="52" spans="2:12" x14ac:dyDescent="0.2">
      <c r="B52" s="128"/>
      <c r="C52" s="147" t="s">
        <v>47</v>
      </c>
      <c r="D52" s="130"/>
      <c r="E52" s="172">
        <f>CALC!D575</f>
        <v>4.8009999999999997E-2</v>
      </c>
      <c r="F52" s="173"/>
      <c r="G52" s="172">
        <f>CALC!E575</f>
        <v>3.5040000000000002E-2</v>
      </c>
      <c r="H52" s="172"/>
      <c r="I52" s="172">
        <f>CALC!F575</f>
        <v>2.8579999999999998E-2</v>
      </c>
      <c r="J52" s="172"/>
      <c r="K52" s="172" t="s">
        <v>127</v>
      </c>
      <c r="L52" s="133"/>
    </row>
    <row r="53" spans="2:12" ht="8.1" customHeight="1" x14ac:dyDescent="0.2">
      <c r="B53" s="148"/>
      <c r="C53" s="149"/>
      <c r="D53" s="150"/>
      <c r="E53" s="174"/>
      <c r="F53" s="175"/>
      <c r="G53" s="174"/>
      <c r="H53" s="174"/>
      <c r="I53" s="174"/>
      <c r="J53" s="174"/>
      <c r="K53" s="174"/>
      <c r="L53" s="151"/>
    </row>
    <row r="54" spans="2:12" x14ac:dyDescent="0.2">
      <c r="B54" s="128"/>
      <c r="C54" s="147" t="s">
        <v>49</v>
      </c>
      <c r="D54" s="130"/>
      <c r="E54" s="172">
        <f>CALC!D587</f>
        <v>4.7530000000000003E-2</v>
      </c>
      <c r="F54" s="173"/>
      <c r="G54" s="172">
        <f>CALC!E587</f>
        <v>3.4689999999999999E-2</v>
      </c>
      <c r="H54" s="172"/>
      <c r="I54" s="172">
        <f>CALC!F587</f>
        <v>2.8300000000000002E-2</v>
      </c>
      <c r="J54" s="172"/>
      <c r="K54" s="172" t="s">
        <v>127</v>
      </c>
      <c r="L54" s="133"/>
    </row>
    <row r="55" spans="2:12" ht="8.1" customHeight="1" x14ac:dyDescent="0.2">
      <c r="B55" s="148"/>
      <c r="C55" s="149"/>
      <c r="D55" s="150"/>
      <c r="E55" s="166"/>
      <c r="F55" s="167"/>
      <c r="G55" s="166"/>
      <c r="H55" s="166"/>
      <c r="I55" s="166"/>
      <c r="J55" s="166"/>
      <c r="K55" s="166"/>
      <c r="L55" s="151"/>
    </row>
    <row r="56" spans="2:12" ht="15.75" x14ac:dyDescent="0.25">
      <c r="B56" s="128"/>
      <c r="C56" s="147" t="s">
        <v>100</v>
      </c>
      <c r="D56" s="130"/>
      <c r="E56" s="153" t="s">
        <v>101</v>
      </c>
      <c r="F56" s="153"/>
      <c r="G56" s="153"/>
      <c r="H56" s="153"/>
      <c r="I56" s="153"/>
      <c r="J56" s="153"/>
      <c r="K56" s="153"/>
      <c r="L56" s="133"/>
    </row>
    <row r="57" spans="2:12" ht="8.1" customHeight="1" x14ac:dyDescent="0.2">
      <c r="B57" s="154"/>
      <c r="C57" s="155"/>
      <c r="D57" s="156"/>
      <c r="E57" s="157"/>
      <c r="F57" s="156"/>
      <c r="G57" s="157"/>
      <c r="H57" s="157"/>
      <c r="I57" s="157"/>
      <c r="J57" s="157"/>
      <c r="K57" s="157"/>
      <c r="L57" s="158"/>
    </row>
    <row r="58" spans="2:12" ht="6.75" customHeight="1" x14ac:dyDescent="0.2">
      <c r="B58" s="128"/>
      <c r="C58" s="147"/>
      <c r="D58" s="130"/>
      <c r="E58"/>
      <c r="G58"/>
      <c r="H58"/>
      <c r="I58"/>
      <c r="J58"/>
      <c r="K58"/>
      <c r="L58" s="133"/>
    </row>
    <row r="59" spans="2:12" ht="10.5" customHeight="1" x14ac:dyDescent="0.2">
      <c r="B59" s="128"/>
      <c r="C59" s="147" t="s">
        <v>16</v>
      </c>
      <c r="D59" s="130"/>
      <c r="E59" s="159" t="s">
        <v>129</v>
      </c>
      <c r="G59" s="159" t="s">
        <v>130</v>
      </c>
      <c r="H59"/>
      <c r="I59" s="159" t="s">
        <v>131</v>
      </c>
      <c r="J59"/>
      <c r="K59" s="159" t="s">
        <v>132</v>
      </c>
      <c r="L59" s="133"/>
    </row>
    <row r="60" spans="2:12" ht="6" customHeight="1" x14ac:dyDescent="0.2">
      <c r="B60" s="138"/>
      <c r="C60" s="160"/>
      <c r="D60" s="140"/>
      <c r="E60" s="161"/>
      <c r="F60" s="140"/>
      <c r="G60" s="161"/>
      <c r="H60" s="140"/>
      <c r="I60" s="161"/>
      <c r="J60" s="140"/>
      <c r="K60" s="161"/>
      <c r="L60" s="144"/>
    </row>
    <row r="62" spans="2:12" x14ac:dyDescent="0.2">
      <c r="C62" s="162" t="s">
        <v>160</v>
      </c>
      <c r="L62" s="163"/>
    </row>
    <row r="63" spans="2:12" x14ac:dyDescent="0.2">
      <c r="C63" s="170" t="s">
        <v>161</v>
      </c>
    </row>
    <row r="64" spans="2:12" x14ac:dyDescent="0.2">
      <c r="C64" s="162" t="s">
        <v>162</v>
      </c>
    </row>
    <row r="65" spans="3:7" x14ac:dyDescent="0.2">
      <c r="C65" s="162" t="s">
        <v>163</v>
      </c>
    </row>
    <row r="66" spans="3:7" ht="7.5" customHeight="1" x14ac:dyDescent="0.2"/>
    <row r="67" spans="3:7" ht="15.75" x14ac:dyDescent="0.25">
      <c r="C67" s="169" t="s">
        <v>128</v>
      </c>
      <c r="E67" s="165"/>
    </row>
    <row r="68" spans="3:7" ht="18" customHeight="1" x14ac:dyDescent="0.25">
      <c r="C68" s="169" t="str">
        <f>CALC!C85</f>
        <v>Scott Hinsperger (905) 660-3660 ext. 224  Email: scott@alliancefinancing.com</v>
      </c>
      <c r="G68" s="164"/>
    </row>
    <row r="69" spans="3:7" ht="18.75" customHeight="1" x14ac:dyDescent="0.25">
      <c r="C69" s="117">
        <f>CALC!C86</f>
        <v>0</v>
      </c>
      <c r="G69" s="164"/>
    </row>
    <row r="70" spans="3:7" ht="9.75" customHeight="1" x14ac:dyDescent="0.2">
      <c r="G70" s="164"/>
    </row>
    <row r="71" spans="3:7" ht="19.5" x14ac:dyDescent="0.35">
      <c r="G71" s="122" t="s">
        <v>102</v>
      </c>
    </row>
    <row r="72" spans="3:7" ht="15.75" customHeight="1" x14ac:dyDescent="0.35">
      <c r="G72" s="122" t="s">
        <v>103</v>
      </c>
    </row>
    <row r="73" spans="3:7" ht="18" customHeight="1" x14ac:dyDescent="0.35">
      <c r="G73" s="185" t="s">
        <v>105</v>
      </c>
    </row>
  </sheetData>
  <sheetProtection password="89E1" sheet="1" scenarios="1" formatCells="0" formatColumns="0" formatRows="0" selectLockedCells="1"/>
  <mergeCells count="5">
    <mergeCell ref="B4:K4"/>
    <mergeCell ref="B6:L6"/>
    <mergeCell ref="B36:L36"/>
    <mergeCell ref="K2:M2"/>
    <mergeCell ref="C3:K3"/>
  </mergeCells>
  <phoneticPr fontId="0" type="noConversion"/>
  <printOptions horizontalCentered="1" verticalCentered="1"/>
  <pageMargins left="0.75" right="0.75" top="0.5" bottom="0.5" header="0.5" footer="0.5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19" workbookViewId="0">
      <selection activeCell="C2" sqref="C2"/>
    </sheetView>
  </sheetViews>
  <sheetFormatPr defaultRowHeight="12.75" x14ac:dyDescent="0.2"/>
  <cols>
    <col min="1" max="1" width="4.7109375" customWidth="1"/>
    <col min="2" max="2" width="0.85546875" customWidth="1"/>
    <col min="3" max="3" width="17.85546875" style="121" customWidth="1"/>
    <col min="4" max="4" width="0.85546875" customWidth="1"/>
    <col min="5" max="5" width="13.7109375" style="2" customWidth="1"/>
    <col min="6" max="6" width="0.85546875" customWidth="1"/>
    <col min="7" max="7" width="13.7109375" style="2" customWidth="1"/>
    <col min="8" max="8" width="0.85546875" style="2" customWidth="1"/>
    <col min="9" max="9" width="13.7109375" style="2" customWidth="1"/>
    <col min="10" max="10" width="0.85546875" style="2" customWidth="1"/>
    <col min="11" max="11" width="13.7109375" style="2" customWidth="1"/>
    <col min="12" max="12" width="0.85546875" style="2" customWidth="1"/>
    <col min="13" max="13" width="6.7109375" customWidth="1"/>
  </cols>
  <sheetData>
    <row r="1" spans="2:13" ht="46.5" customHeight="1" x14ac:dyDescent="0.2">
      <c r="I1"/>
    </row>
    <row r="2" spans="2:13" ht="19.5" customHeight="1" x14ac:dyDescent="0.2">
      <c r="C2" s="186"/>
      <c r="I2" s="2" t="s">
        <v>104</v>
      </c>
      <c r="K2" s="205">
        <f>CALC!$J$87</f>
        <v>41529</v>
      </c>
      <c r="L2" s="209"/>
      <c r="M2" s="209"/>
    </row>
    <row r="3" spans="2:13" ht="19.5" customHeight="1" x14ac:dyDescent="0.2">
      <c r="C3" s="208">
        <f>CALC!D5</f>
        <v>0</v>
      </c>
      <c r="D3" s="208"/>
      <c r="E3" s="208"/>
      <c r="F3" s="208"/>
      <c r="G3" s="208"/>
      <c r="H3" s="208"/>
      <c r="I3" s="208"/>
      <c r="J3" s="208"/>
      <c r="K3" s="208"/>
      <c r="L3" s="162"/>
      <c r="M3" s="162"/>
    </row>
    <row r="4" spans="2:13" ht="23.25" customHeight="1" x14ac:dyDescent="0.35">
      <c r="B4" s="203" t="s">
        <v>152</v>
      </c>
      <c r="C4" s="203"/>
      <c r="D4" s="203"/>
      <c r="E4" s="203"/>
      <c r="F4" s="203"/>
      <c r="G4" s="203"/>
      <c r="H4" s="203"/>
      <c r="I4" s="203"/>
      <c r="J4" s="203"/>
      <c r="K4" s="203"/>
    </row>
    <row r="5" spans="2:13" ht="9.75" customHeight="1" x14ac:dyDescent="0.35"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2:13" ht="15.75" x14ac:dyDescent="0.25">
      <c r="B6" s="204" t="s">
        <v>106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</row>
    <row r="7" spans="2:13" ht="3.75" customHeight="1" x14ac:dyDescent="0.2"/>
    <row r="8" spans="2:13" ht="3" customHeight="1" x14ac:dyDescent="0.2">
      <c r="B8" s="123"/>
      <c r="C8" s="124"/>
      <c r="D8" s="125"/>
      <c r="E8" s="126"/>
      <c r="F8" s="125"/>
      <c r="G8" s="126"/>
      <c r="H8" s="126"/>
      <c r="I8" s="126"/>
      <c r="J8" s="126"/>
      <c r="K8" s="126"/>
      <c r="L8" s="127"/>
    </row>
    <row r="9" spans="2:13" ht="6.75" customHeight="1" x14ac:dyDescent="0.2">
      <c r="B9" s="128"/>
      <c r="C9" s="129"/>
      <c r="D9" s="130"/>
      <c r="E9" s="131"/>
      <c r="F9" s="132"/>
      <c r="G9" s="131"/>
      <c r="H9" s="131"/>
      <c r="I9" s="131"/>
      <c r="J9" s="131"/>
      <c r="K9" s="131"/>
      <c r="L9" s="133"/>
    </row>
    <row r="10" spans="2:13" x14ac:dyDescent="0.2">
      <c r="B10" s="128"/>
      <c r="C10" s="129"/>
      <c r="D10" s="130"/>
      <c r="E10" s="134" t="s">
        <v>121</v>
      </c>
      <c r="F10" s="135"/>
      <c r="G10" s="134" t="s">
        <v>122</v>
      </c>
      <c r="H10" s="136"/>
      <c r="I10" s="134" t="s">
        <v>123</v>
      </c>
      <c r="J10" s="136"/>
      <c r="K10" s="134" t="s">
        <v>124</v>
      </c>
      <c r="L10" s="133"/>
    </row>
    <row r="11" spans="2:13" ht="4.5" customHeight="1" x14ac:dyDescent="0.2">
      <c r="B11" s="128"/>
      <c r="C11" s="129"/>
      <c r="D11" s="130"/>
      <c r="E11" s="137"/>
      <c r="F11" s="135"/>
      <c r="G11" s="137"/>
      <c r="H11" s="136"/>
      <c r="I11" s="137"/>
      <c r="J11" s="136"/>
      <c r="K11" s="137"/>
      <c r="L11" s="133"/>
    </row>
    <row r="12" spans="2:13" ht="3" customHeight="1" x14ac:dyDescent="0.2">
      <c r="B12" s="138"/>
      <c r="C12" s="139"/>
      <c r="D12" s="140"/>
      <c r="E12" s="141"/>
      <c r="F12" s="142"/>
      <c r="G12" s="141"/>
      <c r="H12" s="143"/>
      <c r="I12" s="141"/>
      <c r="J12" s="143"/>
      <c r="K12" s="141"/>
      <c r="L12" s="144"/>
    </row>
    <row r="13" spans="2:13" ht="3" customHeight="1" x14ac:dyDescent="0.2">
      <c r="B13" s="128"/>
      <c r="C13" s="129"/>
      <c r="D13" s="130"/>
      <c r="E13" s="145"/>
      <c r="F13" s="130"/>
      <c r="G13" s="146"/>
      <c r="H13" s="146"/>
      <c r="I13" s="146"/>
      <c r="J13" s="146"/>
      <c r="K13" s="146"/>
      <c r="L13" s="133"/>
    </row>
    <row r="14" spans="2:13" ht="17.100000000000001" customHeight="1" x14ac:dyDescent="0.2">
      <c r="B14" s="128"/>
      <c r="C14" s="147" t="s">
        <v>27</v>
      </c>
      <c r="D14" s="130"/>
      <c r="E14" s="172">
        <f>CALC!$D$316</f>
        <v>5.2700000000000004E-2</v>
      </c>
      <c r="F14" s="173"/>
      <c r="G14" s="172">
        <f>CALC!E316</f>
        <v>3.7909999999999999E-2</v>
      </c>
      <c r="H14" s="172"/>
      <c r="I14" s="172">
        <f>CALC!F316</f>
        <v>3.0620000000000001E-2</v>
      </c>
      <c r="J14" s="172"/>
      <c r="K14" s="172">
        <f>CALC!G316</f>
        <v>2.632E-2</v>
      </c>
      <c r="L14" s="133"/>
    </row>
    <row r="15" spans="2:13" ht="8.1" customHeight="1" x14ac:dyDescent="0.2">
      <c r="B15" s="148"/>
      <c r="C15" s="149"/>
      <c r="D15" s="150"/>
      <c r="E15" s="174"/>
      <c r="F15" s="175"/>
      <c r="G15" s="174"/>
      <c r="H15" s="174"/>
      <c r="I15" s="174"/>
      <c r="J15" s="174"/>
      <c r="K15" s="174"/>
      <c r="L15" s="151"/>
    </row>
    <row r="16" spans="2:13" ht="17.100000000000001" customHeight="1" x14ac:dyDescent="0.2">
      <c r="B16" s="128"/>
      <c r="C16" s="147" t="s">
        <v>39</v>
      </c>
      <c r="D16" s="130"/>
      <c r="E16" s="172">
        <f>CALC!D328</f>
        <v>5.1840000000000004E-2</v>
      </c>
      <c r="F16" s="173"/>
      <c r="G16" s="172">
        <f>CALC!E328</f>
        <v>3.6979999999999999E-2</v>
      </c>
      <c r="H16" s="172"/>
      <c r="I16" s="172">
        <f>CALC!F328</f>
        <v>2.963E-2</v>
      </c>
      <c r="J16" s="172"/>
      <c r="K16" s="172">
        <f>CALC!G328</f>
        <v>2.5270000000000001E-2</v>
      </c>
      <c r="L16" s="133"/>
    </row>
    <row r="17" spans="1:13" ht="8.1" customHeight="1" x14ac:dyDescent="0.2">
      <c r="B17" s="148"/>
      <c r="C17" s="149"/>
      <c r="D17" s="150"/>
      <c r="E17" s="174"/>
      <c r="F17" s="175"/>
      <c r="G17" s="174"/>
      <c r="H17" s="174"/>
      <c r="I17" s="174"/>
      <c r="J17" s="174"/>
      <c r="K17" s="174"/>
      <c r="L17" s="151"/>
    </row>
    <row r="18" spans="1:13" ht="17.100000000000001" customHeight="1" x14ac:dyDescent="0.2">
      <c r="B18" s="128"/>
      <c r="C18" s="147" t="s">
        <v>41</v>
      </c>
      <c r="D18" s="130"/>
      <c r="E18" s="172">
        <f>CALC!D340</f>
        <v>4.9770000000000002E-2</v>
      </c>
      <c r="F18" s="173"/>
      <c r="G18" s="172">
        <f>CALC!E340</f>
        <v>3.5249999999999997E-2</v>
      </c>
      <c r="H18" s="172"/>
      <c r="I18" s="172">
        <f>CALC!F340</f>
        <v>2.8050000000000002E-2</v>
      </c>
      <c r="J18" s="172"/>
      <c r="K18" s="172">
        <f>CALC!G340</f>
        <v>2.3780000000000003E-2</v>
      </c>
      <c r="L18" s="133"/>
    </row>
    <row r="19" spans="1:13" ht="8.1" customHeight="1" x14ac:dyDescent="0.2">
      <c r="B19" s="148"/>
      <c r="C19" s="149"/>
      <c r="D19" s="150"/>
      <c r="E19" s="174"/>
      <c r="F19" s="175"/>
      <c r="G19" s="174"/>
      <c r="H19" s="174"/>
      <c r="I19" s="174"/>
      <c r="J19" s="174"/>
      <c r="K19" s="174"/>
      <c r="L19" s="151"/>
    </row>
    <row r="20" spans="1:13" ht="17.100000000000001" customHeight="1" x14ac:dyDescent="0.2">
      <c r="B20" s="128"/>
      <c r="C20" s="147" t="s">
        <v>43</v>
      </c>
      <c r="D20" s="130"/>
      <c r="E20" s="172">
        <f>CALC!D352</f>
        <v>4.9169999999999998E-2</v>
      </c>
      <c r="F20" s="173"/>
      <c r="G20" s="172">
        <f>CALC!E352</f>
        <v>3.4689999999999999E-2</v>
      </c>
      <c r="H20" s="172"/>
      <c r="I20" s="172">
        <f>CALC!F352</f>
        <v>2.75E-2</v>
      </c>
      <c r="J20" s="172"/>
      <c r="K20" s="172">
        <f>CALC!G352</f>
        <v>2.3230000000000001E-2</v>
      </c>
      <c r="L20" s="133"/>
    </row>
    <row r="21" spans="1:13" ht="8.1" customHeight="1" x14ac:dyDescent="0.2">
      <c r="B21" s="148"/>
      <c r="C21" s="149"/>
      <c r="D21" s="150"/>
      <c r="E21" s="174"/>
      <c r="F21" s="175"/>
      <c r="G21" s="174"/>
      <c r="H21" s="174"/>
      <c r="I21" s="174"/>
      <c r="J21" s="174"/>
      <c r="K21" s="174"/>
      <c r="L21" s="151"/>
    </row>
    <row r="22" spans="1:13" ht="17.100000000000001" customHeight="1" x14ac:dyDescent="0.2">
      <c r="B22" s="128"/>
      <c r="C22" s="147" t="s">
        <v>45</v>
      </c>
      <c r="D22" s="130"/>
      <c r="E22" s="172">
        <f>CALC!D364</f>
        <v>4.9000000000000002E-2</v>
      </c>
      <c r="F22" s="173"/>
      <c r="G22" s="172">
        <f>CALC!E364</f>
        <v>3.4509999999999999E-2</v>
      </c>
      <c r="H22" s="172"/>
      <c r="I22" s="172">
        <f>CALC!F364</f>
        <v>2.7309999999999997E-2</v>
      </c>
      <c r="J22" s="172"/>
      <c r="K22" s="172">
        <f>CALC!G364</f>
        <v>2.3030000000000002E-2</v>
      </c>
      <c r="L22" s="133"/>
    </row>
    <row r="23" spans="1:13" ht="8.1" customHeight="1" x14ac:dyDescent="0.2">
      <c r="B23" s="148"/>
      <c r="C23" s="149"/>
      <c r="D23" s="150"/>
      <c r="E23" s="174"/>
      <c r="F23" s="175"/>
      <c r="G23" s="174"/>
      <c r="H23" s="174"/>
      <c r="I23" s="174"/>
      <c r="J23" s="174"/>
      <c r="K23" s="174"/>
      <c r="L23" s="151"/>
    </row>
    <row r="24" spans="1:13" ht="17.100000000000001" customHeight="1" x14ac:dyDescent="0.2">
      <c r="B24" s="128"/>
      <c r="C24" s="147" t="s">
        <v>47</v>
      </c>
      <c r="D24" s="130"/>
      <c r="E24" s="172">
        <f>CALC!D376</f>
        <v>4.7759999999999997E-2</v>
      </c>
      <c r="F24" s="173"/>
      <c r="G24" s="172">
        <f>CALC!E376</f>
        <v>3.3520000000000001E-2</v>
      </c>
      <c r="H24" s="172"/>
      <c r="I24" s="172">
        <f>CALC!F376</f>
        <v>2.6440000000000002E-2</v>
      </c>
      <c r="J24" s="172"/>
      <c r="K24" s="172">
        <f>CALC!G376</f>
        <v>2.222E-2</v>
      </c>
      <c r="L24" s="133"/>
    </row>
    <row r="25" spans="1:13" ht="8.1" customHeight="1" x14ac:dyDescent="0.2">
      <c r="B25" s="148"/>
      <c r="C25" s="149"/>
      <c r="D25" s="150"/>
      <c r="E25" s="174"/>
      <c r="F25" s="175"/>
      <c r="G25" s="174"/>
      <c r="H25" s="174"/>
      <c r="I25" s="174"/>
      <c r="J25" s="174"/>
      <c r="K25" s="174"/>
      <c r="L25" s="151"/>
    </row>
    <row r="26" spans="1:13" ht="17.100000000000001" customHeight="1" x14ac:dyDescent="0.2">
      <c r="B26" s="128"/>
      <c r="C26" s="147" t="s">
        <v>49</v>
      </c>
      <c r="D26" s="130"/>
      <c r="E26" s="172">
        <f>CALC!D388</f>
        <v>4.7310000000000005E-2</v>
      </c>
      <c r="F26" s="173"/>
      <c r="G26" s="172">
        <f>CALC!E388</f>
        <v>3.32E-2</v>
      </c>
      <c r="H26" s="172"/>
      <c r="I26" s="172">
        <f>CALC!F388</f>
        <v>2.6179999999999998E-2</v>
      </c>
      <c r="J26" s="172"/>
      <c r="K26" s="172">
        <f>CALC!G388</f>
        <v>2.2010000000000002E-2</v>
      </c>
      <c r="L26" s="133"/>
    </row>
    <row r="27" spans="1:13" ht="8.1" customHeight="1" x14ac:dyDescent="0.2">
      <c r="A27" s="130"/>
      <c r="B27" s="148"/>
      <c r="C27" s="149"/>
      <c r="D27" s="150"/>
      <c r="E27" s="152"/>
      <c r="F27" s="150"/>
      <c r="G27" s="152"/>
      <c r="H27" s="152"/>
      <c r="I27" s="152"/>
      <c r="J27" s="152"/>
      <c r="K27" s="152"/>
      <c r="L27" s="151"/>
      <c r="M27" s="130"/>
    </row>
    <row r="28" spans="1:13" ht="17.100000000000001" customHeight="1" x14ac:dyDescent="0.2">
      <c r="A28" s="130"/>
      <c r="B28" s="148"/>
      <c r="C28" s="176" t="s">
        <v>146</v>
      </c>
      <c r="D28" s="177"/>
      <c r="E28" s="178">
        <f>CALC!D400</f>
        <v>4.6689999999999995E-2</v>
      </c>
      <c r="F28" s="179"/>
      <c r="G28" s="178">
        <f>CALC!E400</f>
        <v>3.2659999999999995E-2</v>
      </c>
      <c r="H28" s="178"/>
      <c r="I28" s="178">
        <f>CALC!F400</f>
        <v>2.5680000000000001E-2</v>
      </c>
      <c r="J28" s="178"/>
      <c r="K28" s="178">
        <f>CALC!G400</f>
        <v>2.1520000000000001E-2</v>
      </c>
      <c r="L28" s="151"/>
      <c r="M28" s="130"/>
    </row>
    <row r="29" spans="1:13" ht="8.1" customHeight="1" x14ac:dyDescent="0.2">
      <c r="A29" s="130"/>
      <c r="B29" s="148"/>
      <c r="C29" s="149"/>
      <c r="D29" s="150"/>
      <c r="E29" s="152"/>
      <c r="F29" s="150"/>
      <c r="G29" s="152"/>
      <c r="H29" s="152"/>
      <c r="I29" s="152"/>
      <c r="J29" s="152"/>
      <c r="K29" s="152"/>
      <c r="L29" s="151"/>
      <c r="M29" s="130"/>
    </row>
    <row r="30" spans="1:13" ht="17.100000000000001" customHeight="1" x14ac:dyDescent="0.25">
      <c r="B30" s="128"/>
      <c r="C30" s="147" t="s">
        <v>147</v>
      </c>
      <c r="D30" s="130"/>
      <c r="E30" s="153" t="s">
        <v>101</v>
      </c>
      <c r="F30" s="153"/>
      <c r="G30" s="153"/>
      <c r="H30" s="153"/>
      <c r="I30" s="153"/>
      <c r="J30" s="153"/>
      <c r="K30" s="153"/>
      <c r="L30" s="133"/>
    </row>
    <row r="31" spans="1:13" ht="8.1" customHeight="1" x14ac:dyDescent="0.2">
      <c r="B31" s="154"/>
      <c r="C31" s="155"/>
      <c r="D31" s="156"/>
      <c r="E31" s="157"/>
      <c r="F31" s="156"/>
      <c r="G31" s="157"/>
      <c r="H31" s="157"/>
      <c r="I31" s="157"/>
      <c r="J31" s="157"/>
      <c r="K31" s="157"/>
      <c r="L31" s="158"/>
    </row>
    <row r="32" spans="1:13" ht="7.5" customHeight="1" x14ac:dyDescent="0.2">
      <c r="B32" s="128"/>
      <c r="C32" s="147"/>
      <c r="D32" s="130"/>
      <c r="E32"/>
      <c r="G32"/>
      <c r="H32"/>
      <c r="I32"/>
      <c r="J32"/>
      <c r="K32"/>
      <c r="L32" s="133"/>
    </row>
    <row r="33" spans="2:12" x14ac:dyDescent="0.2">
      <c r="B33" s="128"/>
      <c r="C33" s="147" t="s">
        <v>16</v>
      </c>
      <c r="D33" s="130"/>
      <c r="E33" s="159" t="s">
        <v>126</v>
      </c>
      <c r="G33" s="159" t="s">
        <v>126</v>
      </c>
      <c r="H33"/>
      <c r="I33" s="159" t="s">
        <v>126</v>
      </c>
      <c r="J33"/>
      <c r="K33" s="159" t="s">
        <v>126</v>
      </c>
      <c r="L33" s="133"/>
    </row>
    <row r="34" spans="2:12" ht="3.75" customHeight="1" x14ac:dyDescent="0.2">
      <c r="B34" s="138"/>
      <c r="C34" s="160"/>
      <c r="D34" s="140"/>
      <c r="E34" s="161"/>
      <c r="F34" s="140"/>
      <c r="G34" s="161"/>
      <c r="H34" s="140"/>
      <c r="I34" s="161"/>
      <c r="J34" s="140"/>
      <c r="K34" s="161"/>
      <c r="L34" s="144"/>
    </row>
    <row r="36" spans="2:12" ht="15.75" x14ac:dyDescent="0.25">
      <c r="B36" s="204" t="s">
        <v>125</v>
      </c>
      <c r="C36" s="204"/>
      <c r="D36" s="204"/>
      <c r="E36" s="204"/>
      <c r="F36" s="204"/>
      <c r="G36" s="204"/>
      <c r="H36" s="204"/>
      <c r="I36" s="204"/>
      <c r="J36" s="204"/>
      <c r="K36" s="204"/>
      <c r="L36" s="204"/>
    </row>
    <row r="37" spans="2:12" ht="5.25" customHeight="1" x14ac:dyDescent="0.2"/>
    <row r="38" spans="2:12" ht="6" customHeight="1" x14ac:dyDescent="0.2">
      <c r="B38" s="123"/>
      <c r="C38" s="124"/>
      <c r="D38" s="125"/>
      <c r="E38" s="126"/>
      <c r="F38" s="125"/>
      <c r="G38" s="126"/>
      <c r="H38" s="126"/>
      <c r="I38" s="126"/>
      <c r="J38" s="126"/>
      <c r="K38" s="126"/>
      <c r="L38" s="127"/>
    </row>
    <row r="39" spans="2:12" x14ac:dyDescent="0.2">
      <c r="B39" s="128"/>
      <c r="C39" s="129"/>
      <c r="D39" s="130"/>
      <c r="E39" s="134" t="s">
        <v>121</v>
      </c>
      <c r="F39" s="135"/>
      <c r="G39" s="134" t="s">
        <v>122</v>
      </c>
      <c r="H39" s="136"/>
      <c r="I39" s="134" t="s">
        <v>123</v>
      </c>
      <c r="J39" s="136"/>
      <c r="K39" s="134" t="s">
        <v>124</v>
      </c>
      <c r="L39" s="133"/>
    </row>
    <row r="40" spans="2:12" ht="5.25" customHeight="1" x14ac:dyDescent="0.2">
      <c r="B40" s="138"/>
      <c r="C40" s="139"/>
      <c r="D40" s="140"/>
      <c r="E40" s="141"/>
      <c r="F40" s="142"/>
      <c r="G40" s="141"/>
      <c r="H40" s="143"/>
      <c r="I40" s="141"/>
      <c r="J40" s="143"/>
      <c r="K40" s="141"/>
      <c r="L40" s="144"/>
    </row>
    <row r="41" spans="2:12" ht="7.5" customHeight="1" x14ac:dyDescent="0.2">
      <c r="B41" s="128"/>
      <c r="C41" s="129"/>
      <c r="D41" s="130"/>
      <c r="E41" s="145"/>
      <c r="F41" s="130"/>
      <c r="G41" s="146"/>
      <c r="H41" s="146"/>
      <c r="I41" s="146"/>
      <c r="J41" s="146"/>
      <c r="K41" s="146"/>
      <c r="L41" s="133"/>
    </row>
    <row r="42" spans="2:12" x14ac:dyDescent="0.2">
      <c r="B42" s="128"/>
      <c r="C42" s="147" t="s">
        <v>27</v>
      </c>
      <c r="D42" s="130"/>
      <c r="E42" s="172">
        <f>CALC!D421</f>
        <v>5.5630000000000006E-2</v>
      </c>
      <c r="F42" s="173"/>
      <c r="G42" s="172">
        <f>CALC!E421</f>
        <v>4.0899999999999999E-2</v>
      </c>
      <c r="H42" s="172"/>
      <c r="I42" s="172">
        <f>CALC!F421</f>
        <v>3.3570000000000003E-2</v>
      </c>
      <c r="J42" s="172"/>
      <c r="K42" s="172" t="s">
        <v>127</v>
      </c>
      <c r="L42" s="133"/>
    </row>
    <row r="43" spans="2:12" ht="8.1" customHeight="1" x14ac:dyDescent="0.2">
      <c r="B43" s="148"/>
      <c r="C43" s="149"/>
      <c r="D43" s="150"/>
      <c r="E43" s="174"/>
      <c r="F43" s="175"/>
      <c r="G43" s="174"/>
      <c r="H43" s="174"/>
      <c r="I43" s="174"/>
      <c r="J43" s="174"/>
      <c r="K43" s="174"/>
      <c r="L43" s="151"/>
    </row>
    <row r="44" spans="2:12" x14ac:dyDescent="0.2">
      <c r="B44" s="128"/>
      <c r="C44" s="147" t="s">
        <v>39</v>
      </c>
      <c r="D44" s="130"/>
      <c r="E44" s="172">
        <f>CALC!D433</f>
        <v>5.5630000000000006E-2</v>
      </c>
      <c r="F44" s="173"/>
      <c r="G44" s="172">
        <f>CALC!E433</f>
        <v>4.0899999999999999E-2</v>
      </c>
      <c r="H44" s="172"/>
      <c r="I44" s="172">
        <f>CALC!F433</f>
        <v>3.3570000000000003E-2</v>
      </c>
      <c r="J44" s="172"/>
      <c r="K44" s="172" t="s">
        <v>127</v>
      </c>
      <c r="L44" s="133"/>
    </row>
    <row r="45" spans="2:12" ht="8.1" customHeight="1" x14ac:dyDescent="0.2">
      <c r="B45" s="148"/>
      <c r="C45" s="149"/>
      <c r="D45" s="150"/>
      <c r="E45" s="174"/>
      <c r="F45" s="175"/>
      <c r="G45" s="174"/>
      <c r="H45" s="174"/>
      <c r="I45" s="174"/>
      <c r="J45" s="174"/>
      <c r="K45" s="174"/>
      <c r="L45" s="151"/>
    </row>
    <row r="46" spans="2:12" x14ac:dyDescent="0.2">
      <c r="B46" s="128"/>
      <c r="C46" s="147" t="s">
        <v>41</v>
      </c>
      <c r="D46" s="130"/>
      <c r="E46" s="172">
        <f>CALC!D445</f>
        <v>5.3759999999999995E-2</v>
      </c>
      <c r="F46" s="173"/>
      <c r="G46" s="172">
        <f>CALC!E445</f>
        <v>3.9210000000000002E-2</v>
      </c>
      <c r="H46" s="172"/>
      <c r="I46" s="172">
        <f>CALC!F445</f>
        <v>3.1940000000000003E-2</v>
      </c>
      <c r="J46" s="172"/>
      <c r="K46" s="172" t="s">
        <v>127</v>
      </c>
      <c r="L46" s="133"/>
    </row>
    <row r="47" spans="2:12" ht="8.1" customHeight="1" x14ac:dyDescent="0.2">
      <c r="B47" s="148"/>
      <c r="C47" s="149"/>
      <c r="D47" s="150"/>
      <c r="E47" s="174"/>
      <c r="F47" s="175"/>
      <c r="G47" s="174"/>
      <c r="H47" s="174"/>
      <c r="I47" s="174"/>
      <c r="J47" s="174"/>
      <c r="K47" s="174"/>
      <c r="L47" s="151"/>
    </row>
    <row r="48" spans="2:12" x14ac:dyDescent="0.2">
      <c r="B48" s="128"/>
      <c r="C48" s="147" t="s">
        <v>43</v>
      </c>
      <c r="D48" s="130"/>
      <c r="E48" s="172">
        <f>CALC!D457</f>
        <v>5.2770000000000004E-2</v>
      </c>
      <c r="F48" s="173"/>
      <c r="G48" s="172">
        <f>CALC!E457</f>
        <v>3.832E-2</v>
      </c>
      <c r="H48" s="172"/>
      <c r="I48" s="172">
        <f>CALC!F457</f>
        <v>3.116E-2</v>
      </c>
      <c r="J48" s="172"/>
      <c r="K48" s="172" t="s">
        <v>127</v>
      </c>
      <c r="L48" s="133"/>
    </row>
    <row r="49" spans="2:12" ht="8.1" customHeight="1" x14ac:dyDescent="0.2">
      <c r="B49" s="148"/>
      <c r="C49" s="149"/>
      <c r="D49" s="150"/>
      <c r="E49" s="174"/>
      <c r="F49" s="175"/>
      <c r="G49" s="174"/>
      <c r="H49" s="174"/>
      <c r="I49" s="174"/>
      <c r="J49" s="174"/>
      <c r="K49" s="174"/>
      <c r="L49" s="151"/>
    </row>
    <row r="50" spans="2:12" x14ac:dyDescent="0.2">
      <c r="B50" s="128"/>
      <c r="C50" s="147" t="s">
        <v>45</v>
      </c>
      <c r="D50" s="130"/>
      <c r="E50" s="172">
        <f>CALC!D469</f>
        <v>5.2520000000000004E-2</v>
      </c>
      <c r="F50" s="173"/>
      <c r="G50" s="172">
        <f>CALC!E469</f>
        <v>3.8149999999999996E-2</v>
      </c>
      <c r="H50" s="172"/>
      <c r="I50" s="172">
        <f>CALC!F469</f>
        <v>3.1019999999999999E-2</v>
      </c>
      <c r="J50" s="172"/>
      <c r="K50" s="172" t="s">
        <v>127</v>
      </c>
      <c r="L50" s="133"/>
    </row>
    <row r="51" spans="2:12" ht="8.1" customHeight="1" x14ac:dyDescent="0.2">
      <c r="B51" s="148"/>
      <c r="C51" s="149"/>
      <c r="D51" s="150"/>
      <c r="E51" s="174"/>
      <c r="F51" s="175"/>
      <c r="G51" s="174"/>
      <c r="H51" s="174"/>
      <c r="I51" s="174"/>
      <c r="J51" s="174"/>
      <c r="K51" s="174"/>
      <c r="L51" s="151"/>
    </row>
    <row r="52" spans="2:12" x14ac:dyDescent="0.2">
      <c r="B52" s="128"/>
      <c r="C52" s="147" t="s">
        <v>47</v>
      </c>
      <c r="D52" s="130"/>
      <c r="E52" s="172">
        <f>CALC!D481</f>
        <v>5.1819999999999998E-2</v>
      </c>
      <c r="F52" s="173"/>
      <c r="G52" s="172">
        <f>CALC!E481</f>
        <v>3.7560000000000003E-2</v>
      </c>
      <c r="H52" s="172"/>
      <c r="I52" s="172">
        <f>CALC!F481</f>
        <v>3.048E-2</v>
      </c>
      <c r="J52" s="172"/>
      <c r="K52" s="172" t="s">
        <v>127</v>
      </c>
      <c r="L52" s="133"/>
    </row>
    <row r="53" spans="2:12" ht="8.1" customHeight="1" x14ac:dyDescent="0.2">
      <c r="B53" s="148"/>
      <c r="C53" s="149"/>
      <c r="D53" s="150"/>
      <c r="E53" s="174"/>
      <c r="F53" s="175"/>
      <c r="G53" s="174"/>
      <c r="H53" s="174"/>
      <c r="I53" s="174"/>
      <c r="J53" s="174"/>
      <c r="K53" s="174"/>
      <c r="L53" s="151"/>
    </row>
    <row r="54" spans="2:12" x14ac:dyDescent="0.2">
      <c r="B54" s="128"/>
      <c r="C54" s="147" t="s">
        <v>49</v>
      </c>
      <c r="D54" s="130"/>
      <c r="E54" s="172">
        <f>CALC!D493</f>
        <v>5.1330000000000001E-2</v>
      </c>
      <c r="F54" s="173"/>
      <c r="G54" s="172">
        <f>CALC!E493</f>
        <v>3.721E-2</v>
      </c>
      <c r="H54" s="172"/>
      <c r="I54" s="172">
        <f>CALC!F493</f>
        <v>3.0190000000000002E-2</v>
      </c>
      <c r="J54" s="172"/>
      <c r="K54" s="172" t="s">
        <v>127</v>
      </c>
      <c r="L54" s="133"/>
    </row>
    <row r="55" spans="2:12" ht="8.1" customHeight="1" x14ac:dyDescent="0.2">
      <c r="B55" s="148"/>
      <c r="C55" s="149"/>
      <c r="D55" s="150"/>
      <c r="E55" s="166"/>
      <c r="F55" s="167"/>
      <c r="G55" s="166"/>
      <c r="H55" s="166"/>
      <c r="I55" s="166"/>
      <c r="J55" s="166"/>
      <c r="K55" s="166"/>
      <c r="L55" s="151"/>
    </row>
    <row r="56" spans="2:12" ht="15.75" x14ac:dyDescent="0.25">
      <c r="B56" s="128"/>
      <c r="C56" s="147" t="s">
        <v>100</v>
      </c>
      <c r="D56" s="130"/>
      <c r="E56" s="153" t="s">
        <v>101</v>
      </c>
      <c r="F56" s="153"/>
      <c r="G56" s="153"/>
      <c r="H56" s="153"/>
      <c r="I56" s="153"/>
      <c r="J56" s="153"/>
      <c r="K56" s="153"/>
      <c r="L56" s="133"/>
    </row>
    <row r="57" spans="2:12" ht="8.1" customHeight="1" x14ac:dyDescent="0.2">
      <c r="B57" s="154"/>
      <c r="C57" s="155"/>
      <c r="D57" s="156"/>
      <c r="E57" s="157"/>
      <c r="F57" s="156"/>
      <c r="G57" s="157"/>
      <c r="H57" s="157"/>
      <c r="I57" s="157"/>
      <c r="J57" s="157"/>
      <c r="K57" s="157"/>
      <c r="L57" s="158"/>
    </row>
    <row r="58" spans="2:12" ht="6.75" customHeight="1" x14ac:dyDescent="0.2">
      <c r="B58" s="128"/>
      <c r="C58" s="147"/>
      <c r="D58" s="130"/>
      <c r="E58"/>
      <c r="G58"/>
      <c r="H58"/>
      <c r="I58"/>
      <c r="J58"/>
      <c r="K58"/>
      <c r="L58" s="133"/>
    </row>
    <row r="59" spans="2:12" ht="10.5" customHeight="1" x14ac:dyDescent="0.2">
      <c r="B59" s="128"/>
      <c r="C59" s="147" t="s">
        <v>16</v>
      </c>
      <c r="D59" s="130"/>
      <c r="E59" s="159" t="s">
        <v>126</v>
      </c>
      <c r="G59" s="159" t="s">
        <v>126</v>
      </c>
      <c r="H59"/>
      <c r="I59" s="159" t="s">
        <v>126</v>
      </c>
      <c r="J59"/>
      <c r="K59" s="159" t="s">
        <v>126</v>
      </c>
      <c r="L59" s="133"/>
    </row>
    <row r="60" spans="2:12" ht="6" customHeight="1" x14ac:dyDescent="0.2">
      <c r="B60" s="138"/>
      <c r="C60" s="160"/>
      <c r="D60" s="140"/>
      <c r="E60" s="161"/>
      <c r="F60" s="140"/>
      <c r="G60" s="161"/>
      <c r="H60" s="140"/>
      <c r="I60" s="161"/>
      <c r="J60" s="140"/>
      <c r="K60" s="161"/>
      <c r="L60" s="144"/>
    </row>
    <row r="62" spans="2:12" x14ac:dyDescent="0.2">
      <c r="C62" s="162" t="s">
        <v>160</v>
      </c>
      <c r="L62" s="163"/>
    </row>
    <row r="63" spans="2:12" x14ac:dyDescent="0.2">
      <c r="C63" s="170" t="s">
        <v>161</v>
      </c>
    </row>
    <row r="64" spans="2:12" x14ac:dyDescent="0.2">
      <c r="C64" s="162" t="s">
        <v>164</v>
      </c>
    </row>
    <row r="65" spans="3:7" x14ac:dyDescent="0.2">
      <c r="C65" s="162" t="s">
        <v>163</v>
      </c>
    </row>
    <row r="66" spans="3:7" ht="10.5" customHeight="1" x14ac:dyDescent="0.2"/>
    <row r="67" spans="3:7" ht="15.75" x14ac:dyDescent="0.25">
      <c r="C67" s="169" t="s">
        <v>128</v>
      </c>
      <c r="E67" s="165"/>
    </row>
    <row r="68" spans="3:7" ht="17.25" customHeight="1" x14ac:dyDescent="0.25">
      <c r="C68" s="169" t="str">
        <f>CALC!C85</f>
        <v>Scott Hinsperger (905) 660-3660 ext. 224  Email: scott@alliancefinancing.com</v>
      </c>
      <c r="G68" s="164"/>
    </row>
    <row r="69" spans="3:7" ht="18.75" customHeight="1" x14ac:dyDescent="0.25">
      <c r="C69" s="169">
        <f>CALC!C86</f>
        <v>0</v>
      </c>
      <c r="G69" s="164"/>
    </row>
    <row r="70" spans="3:7" x14ac:dyDescent="0.2">
      <c r="G70" s="164"/>
    </row>
    <row r="71" spans="3:7" ht="19.5" x14ac:dyDescent="0.35">
      <c r="G71" s="122" t="s">
        <v>102</v>
      </c>
    </row>
    <row r="72" spans="3:7" ht="16.5" customHeight="1" x14ac:dyDescent="0.35">
      <c r="G72" s="122" t="s">
        <v>103</v>
      </c>
    </row>
    <row r="73" spans="3:7" ht="19.5" x14ac:dyDescent="0.35">
      <c r="G73" s="185" t="s">
        <v>105</v>
      </c>
    </row>
  </sheetData>
  <sheetProtection password="89E1" sheet="1" scenarios="1" formatCells="0" formatColumns="0" formatRows="0" selectLockedCells="1"/>
  <mergeCells count="5">
    <mergeCell ref="B4:K4"/>
    <mergeCell ref="B6:L6"/>
    <mergeCell ref="B36:L36"/>
    <mergeCell ref="K2:M2"/>
    <mergeCell ref="C3:K3"/>
  </mergeCells>
  <phoneticPr fontId="0" type="noConversion"/>
  <printOptions horizontalCentered="1" verticalCentered="1"/>
  <pageMargins left="0.75" right="0.75" top="0.5" bottom="0.5" header="0.5" footer="0.5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1"/>
  <sheetViews>
    <sheetView tabSelected="1" topLeftCell="A4" zoomScale="75" workbookViewId="0">
      <selection activeCell="D7" sqref="D7:F7"/>
    </sheetView>
  </sheetViews>
  <sheetFormatPr defaultRowHeight="12.75" x14ac:dyDescent="0.2"/>
  <cols>
    <col min="1" max="1" width="7.28515625" customWidth="1"/>
    <col min="2" max="2" width="17.140625" customWidth="1"/>
    <col min="4" max="4" width="14" customWidth="1"/>
    <col min="5" max="5" width="14.140625" customWidth="1"/>
    <col min="6" max="6" width="13.85546875" customWidth="1"/>
    <col min="7" max="7" width="14.85546875" bestFit="1" customWidth="1"/>
    <col min="8" max="8" width="11.5703125" customWidth="1"/>
    <col min="9" max="9" width="15.140625" customWidth="1"/>
    <col min="10" max="10" width="7.140625" style="2" customWidth="1"/>
    <col min="11" max="11" width="11.140625" customWidth="1"/>
    <col min="12" max="12" width="18.85546875" customWidth="1"/>
  </cols>
  <sheetData>
    <row r="1" spans="1:12" ht="9" customHeight="1" x14ac:dyDescent="0.2">
      <c r="A1" s="4"/>
      <c r="B1" s="5"/>
      <c r="C1" s="5"/>
      <c r="D1" s="5"/>
      <c r="E1" s="5"/>
      <c r="F1" s="5"/>
      <c r="G1" s="5"/>
      <c r="H1" s="5"/>
      <c r="I1" s="5"/>
      <c r="J1" s="6"/>
      <c r="K1" s="7"/>
    </row>
    <row r="2" spans="1:12" ht="10.5" customHeight="1" x14ac:dyDescent="0.2">
      <c r="A2" s="8"/>
      <c r="B2" s="9"/>
      <c r="C2" s="9"/>
      <c r="D2" s="9"/>
      <c r="E2" s="9"/>
      <c r="F2" s="9"/>
      <c r="G2" s="9"/>
      <c r="H2" s="9"/>
      <c r="I2" s="9"/>
      <c r="J2" s="10"/>
      <c r="K2" s="11"/>
    </row>
    <row r="3" spans="1:12" x14ac:dyDescent="0.2">
      <c r="A3" s="8"/>
      <c r="B3" s="9"/>
      <c r="C3" s="9"/>
      <c r="D3" s="9"/>
      <c r="E3" s="9"/>
      <c r="F3" s="9"/>
      <c r="G3" s="9"/>
      <c r="H3" s="9"/>
      <c r="I3" s="9"/>
      <c r="J3" s="10"/>
      <c r="K3" s="11"/>
    </row>
    <row r="4" spans="1:12" ht="24.75" customHeight="1" x14ac:dyDescent="0.25">
      <c r="A4" s="8"/>
      <c r="B4" s="12"/>
      <c r="C4" s="9"/>
      <c r="D4" s="9"/>
      <c r="E4" s="9"/>
      <c r="F4" s="9"/>
      <c r="G4" s="9"/>
      <c r="H4" s="12" t="s">
        <v>104</v>
      </c>
      <c r="I4" s="210">
        <f>J87</f>
        <v>41529</v>
      </c>
      <c r="J4" s="209"/>
      <c r="K4" s="11"/>
    </row>
    <row r="5" spans="1:12" ht="27" customHeight="1" x14ac:dyDescent="0.25">
      <c r="A5" s="8"/>
      <c r="B5" s="187" t="s">
        <v>51</v>
      </c>
      <c r="C5" s="38"/>
      <c r="D5" s="211"/>
      <c r="E5" s="212"/>
      <c r="F5" s="212"/>
      <c r="G5" s="212"/>
      <c r="H5" s="212"/>
      <c r="I5" s="12"/>
      <c r="J5" s="10"/>
      <c r="K5" s="11"/>
      <c r="L5" s="117" t="s">
        <v>84</v>
      </c>
    </row>
    <row r="6" spans="1:12" ht="13.5" customHeight="1" thickBot="1" x14ac:dyDescent="0.3">
      <c r="A6" s="8"/>
      <c r="B6" s="80"/>
      <c r="C6" s="38"/>
      <c r="D6" s="38"/>
      <c r="E6" s="9"/>
      <c r="F6" s="9"/>
      <c r="G6" s="9"/>
      <c r="H6" s="12"/>
      <c r="I6" s="12"/>
      <c r="J6" s="10"/>
      <c r="K6" s="11"/>
      <c r="L6" s="118"/>
    </row>
    <row r="7" spans="1:12" ht="18.75" customHeight="1" thickBot="1" x14ac:dyDescent="0.3">
      <c r="A7" s="8"/>
      <c r="B7" s="13" t="s">
        <v>148</v>
      </c>
      <c r="C7" s="38"/>
      <c r="D7" s="215" t="s">
        <v>153</v>
      </c>
      <c r="E7" s="224"/>
      <c r="F7" s="225"/>
      <c r="G7" s="86" t="s">
        <v>60</v>
      </c>
      <c r="H7" s="215" t="s">
        <v>83</v>
      </c>
      <c r="I7" s="216"/>
      <c r="J7" s="217"/>
      <c r="K7" s="11"/>
      <c r="L7" s="118" t="s">
        <v>85</v>
      </c>
    </row>
    <row r="8" spans="1:12" ht="19.899999999999999" customHeight="1" thickBot="1" x14ac:dyDescent="0.3">
      <c r="A8" s="8"/>
      <c r="B8" s="13" t="s">
        <v>61</v>
      </c>
      <c r="C8" s="9"/>
      <c r="D8" s="9"/>
      <c r="E8" s="215" t="s">
        <v>154</v>
      </c>
      <c r="F8" s="225"/>
      <c r="G8" s="86" t="s">
        <v>62</v>
      </c>
      <c r="H8" s="215" t="s">
        <v>83</v>
      </c>
      <c r="I8" s="224"/>
      <c r="J8" s="225"/>
      <c r="K8" s="11"/>
      <c r="L8" s="118" t="s">
        <v>86</v>
      </c>
    </row>
    <row r="9" spans="1:12" ht="11.25" customHeight="1" thickBot="1" x14ac:dyDescent="0.3">
      <c r="A9" s="8"/>
      <c r="B9" s="12"/>
      <c r="C9" s="9"/>
      <c r="D9" s="9"/>
      <c r="E9" s="9"/>
      <c r="F9" s="9"/>
      <c r="G9" s="9"/>
      <c r="H9" s="12"/>
      <c r="I9" s="12"/>
      <c r="J9" s="10"/>
      <c r="K9" s="11"/>
      <c r="L9" s="118"/>
    </row>
    <row r="10" spans="1:12" ht="19.899999999999999" customHeight="1" thickBot="1" x14ac:dyDescent="0.3">
      <c r="A10" s="8"/>
      <c r="B10" s="13" t="s">
        <v>2</v>
      </c>
      <c r="C10" s="168"/>
      <c r="D10" s="215" t="s">
        <v>58</v>
      </c>
      <c r="E10" s="224"/>
      <c r="F10" s="224"/>
      <c r="G10" s="224"/>
      <c r="H10" s="225"/>
      <c r="I10" s="10"/>
      <c r="J10" s="10"/>
      <c r="K10" s="11"/>
      <c r="L10" s="118" t="s">
        <v>87</v>
      </c>
    </row>
    <row r="11" spans="1:12" ht="19.899999999999999" customHeight="1" x14ac:dyDescent="0.25">
      <c r="A11" s="8"/>
      <c r="B11" s="13" t="s">
        <v>3</v>
      </c>
      <c r="C11" s="13"/>
      <c r="D11" s="218" t="s">
        <v>59</v>
      </c>
      <c r="E11" s="219"/>
      <c r="F11" s="219"/>
      <c r="G11" s="219"/>
      <c r="H11" s="219"/>
      <c r="I11" s="220"/>
      <c r="J11" s="10"/>
      <c r="K11" s="11"/>
      <c r="L11" s="118" t="s">
        <v>149</v>
      </c>
    </row>
    <row r="12" spans="1:12" ht="19.899999999999999" customHeight="1" thickBot="1" x14ac:dyDescent="0.3">
      <c r="A12" s="8"/>
      <c r="B12" s="9"/>
      <c r="C12" s="12"/>
      <c r="D12" s="221"/>
      <c r="E12" s="222"/>
      <c r="F12" s="222"/>
      <c r="G12" s="222"/>
      <c r="H12" s="222"/>
      <c r="I12" s="223"/>
      <c r="J12" s="10"/>
      <c r="K12" s="11"/>
      <c r="L12" s="118" t="s">
        <v>89</v>
      </c>
    </row>
    <row r="13" spans="1:12" ht="27" customHeight="1" x14ac:dyDescent="0.3">
      <c r="A13" s="8"/>
      <c r="B13" s="9"/>
      <c r="C13" s="9"/>
      <c r="D13" s="226" t="s">
        <v>172</v>
      </c>
      <c r="E13" s="227"/>
      <c r="F13" s="227"/>
      <c r="G13" s="227"/>
      <c r="H13" s="9"/>
      <c r="I13" s="9"/>
      <c r="J13" s="10"/>
      <c r="K13" s="11"/>
      <c r="L13" s="118" t="s">
        <v>88</v>
      </c>
    </row>
    <row r="14" spans="1:12" ht="7.5" customHeight="1" thickBot="1" x14ac:dyDescent="0.25">
      <c r="A14" s="8"/>
      <c r="B14" s="9"/>
      <c r="C14" s="9"/>
      <c r="D14" s="9"/>
      <c r="E14" s="9"/>
      <c r="F14" s="9"/>
      <c r="G14" s="9"/>
      <c r="H14" s="9"/>
      <c r="I14" s="9"/>
      <c r="J14" s="10"/>
      <c r="K14" s="11"/>
    </row>
    <row r="15" spans="1:12" ht="19.5" customHeight="1" thickBot="1" x14ac:dyDescent="0.3">
      <c r="A15" s="8"/>
      <c r="B15" s="9"/>
      <c r="C15" s="9"/>
      <c r="D15" s="9"/>
      <c r="E15" s="13" t="s">
        <v>0</v>
      </c>
      <c r="F15" s="9"/>
      <c r="G15" s="115">
        <v>25500</v>
      </c>
      <c r="H15" s="114" t="s">
        <v>1</v>
      </c>
      <c r="I15" s="9"/>
      <c r="J15" s="10"/>
      <c r="K15" s="11"/>
    </row>
    <row r="16" spans="1:12" ht="14.25" customHeight="1" x14ac:dyDescent="0.2">
      <c r="A16" s="8"/>
      <c r="B16" s="9"/>
      <c r="C16" s="9"/>
      <c r="D16" s="9"/>
      <c r="E16" s="114"/>
      <c r="F16" s="9"/>
      <c r="G16" s="9"/>
      <c r="H16" s="9"/>
      <c r="I16" s="9"/>
      <c r="J16" s="10"/>
      <c r="K16" s="11"/>
    </row>
    <row r="17" spans="1:11" ht="27" customHeight="1" x14ac:dyDescent="0.25">
      <c r="A17" s="15"/>
      <c r="B17" s="16"/>
      <c r="C17" s="16"/>
      <c r="D17" s="17"/>
      <c r="E17" s="195" t="s">
        <v>15</v>
      </c>
      <c r="F17" s="195" t="s">
        <v>12</v>
      </c>
      <c r="G17" s="195" t="s">
        <v>13</v>
      </c>
      <c r="H17" s="195" t="s">
        <v>14</v>
      </c>
      <c r="I17" s="196" t="s">
        <v>16</v>
      </c>
      <c r="J17" s="18"/>
      <c r="K17" s="19"/>
    </row>
    <row r="18" spans="1:11" ht="15.75" customHeight="1" x14ac:dyDescent="0.25">
      <c r="A18" s="15"/>
      <c r="B18" s="83" t="s">
        <v>66</v>
      </c>
      <c r="C18" s="1"/>
      <c r="D18" s="16"/>
      <c r="E18" s="16"/>
      <c r="F18" s="16"/>
      <c r="G18" s="16"/>
      <c r="H18" s="16"/>
      <c r="I18" s="18"/>
      <c r="J18" s="18"/>
      <c r="K18" s="19"/>
    </row>
    <row r="19" spans="1:11" ht="15.75" customHeight="1" x14ac:dyDescent="0.2">
      <c r="A19" s="15"/>
      <c r="B19" s="99" t="s">
        <v>139</v>
      </c>
      <c r="C19" s="1"/>
      <c r="D19" s="34"/>
      <c r="E19" s="89">
        <f>IF($G$15&gt;=50000,$G$15*D$295,IF(($G$15&lt;50000)*($G$15&gt;=25000),$G$15*D$283,IF(($G$15&lt;25000)*($G$15&gt;=20000),$G$15*D$271,IF(($G$15&lt;20000)*($G$15&gt;=15000),$G$15*D$259,IF(($G$15&lt;15000)*($G$15&gt;=10000),$G$15*D$247,IF(($G$15&lt;10000)*($G$15&gt;=5000),$G$15*D$235,IF(($G$15&lt;5000)*($G$15&gt;=2500),$G$15*D$223,IF(($G$15&lt;2500)*($G$15&gt;=1500),$G$15*D$211))))))))</f>
        <v>1148.7750000000001</v>
      </c>
      <c r="F19" s="89">
        <f>E19*12/52</f>
        <v>265.10192307692307</v>
      </c>
      <c r="G19" s="89">
        <f>F19/5</f>
        <v>53.020384615384614</v>
      </c>
      <c r="H19" s="90">
        <f>G19/8</f>
        <v>6.6275480769230768</v>
      </c>
      <c r="I19" s="91" t="s">
        <v>56</v>
      </c>
      <c r="J19" s="18"/>
      <c r="K19" s="19"/>
    </row>
    <row r="20" spans="1:11" ht="14.25" x14ac:dyDescent="0.2">
      <c r="A20" s="15"/>
      <c r="B20" s="99" t="s">
        <v>108</v>
      </c>
      <c r="C20" s="1"/>
      <c r="D20" s="34"/>
      <c r="E20" s="89">
        <f>IF($G$15&gt;=50000,$G$15*D$190,IF(($G$15&lt;50000)*($G$15&gt;=25000),$G$15*D$178,IF(($G$15&lt;25000)*($G$15&gt;=20000),$G$15*D$166,IF(($G$15&lt;20000)*($G$15&gt;=15000),$G$15*D$154,IF(($G$15&lt;15000)*($G$15&gt;=10000),$G$15*D$142,IF(($G$15&lt;10000)*($G$15&gt;=5000),$G$15*D$130,IF(($G$15&lt;5000)*($G$15&gt;=2500),$G$15*D$118,IF(($G$15&lt;2500)*($G$15&gt;=1500),$G$15*D$106))))))))</f>
        <v>1101.0900000000001</v>
      </c>
      <c r="F20" s="89">
        <f>E20*12/52</f>
        <v>254.09769230769234</v>
      </c>
      <c r="G20" s="89">
        <f>F20/5</f>
        <v>50.819538461538471</v>
      </c>
      <c r="H20" s="90">
        <f>G20/8</f>
        <v>6.3524423076923089</v>
      </c>
      <c r="I20" s="92">
        <f>$G$15*0.1</f>
        <v>2550</v>
      </c>
      <c r="J20" s="18"/>
      <c r="K20" s="19"/>
    </row>
    <row r="21" spans="1:11" ht="14.25" x14ac:dyDescent="0.2">
      <c r="A21" s="15"/>
      <c r="B21" s="99" t="s">
        <v>109</v>
      </c>
      <c r="C21" s="1"/>
      <c r="D21" s="34"/>
      <c r="E21" s="89">
        <f>IF($G$15&gt;=50000,$G$15*D$400,IF(($G$15&lt;50000)*($G$15&gt;=25000),$G$15*D$388,IF(($G$15&lt;25000)*($G$15&gt;=20000),$G$15*D$376,IF(($G$15&lt;20000)*($G$15&gt;=15000),$G$15*D$364,IF(($G$15&lt;15000)*($G$15&gt;=10000),$G$15*D$352,IF(($G$15&lt;10000)*($G$15&gt;=5000),$G$15*D$340,IF(($G$15&lt;5000)*($G$15&gt;=2500),$G$15*D$328,IF(($G$15&lt;2500)*($G$15&gt;=1500),$G$15*D$316))))))))</f>
        <v>1206.4050000000002</v>
      </c>
      <c r="F21" s="89">
        <f>E21*12/52</f>
        <v>278.40115384615387</v>
      </c>
      <c r="G21" s="89">
        <f>F21/5</f>
        <v>55.680230769230775</v>
      </c>
      <c r="H21" s="90">
        <f>G21/8</f>
        <v>6.9600288461538469</v>
      </c>
      <c r="I21" s="93">
        <v>10</v>
      </c>
      <c r="J21" s="18"/>
      <c r="K21" s="19"/>
    </row>
    <row r="22" spans="1:11" ht="14.25" x14ac:dyDescent="0.2">
      <c r="A22" s="15"/>
      <c r="B22" s="99" t="s">
        <v>110</v>
      </c>
      <c r="C22" s="1"/>
      <c r="D22" s="34"/>
      <c r="E22" s="89">
        <f>IF($G$15&gt;=25000,$G$15*D587,IF(($G$15&lt;25000)*($G$15&gt;=20000),$G$15*D575,IF(($G$15&lt;20000)*($G$15&gt;=15000),$G$15*D563,IF(($G$15&lt;15000)*($G$15&gt;=10000),$G$15*D551,IF(($G$15&lt;10000)*($G$15&gt;=5000),$G$15*D539,IF(($G$15&lt;5000)*($G$15&gt;=2500),$G$15*D527,IF(($G$15&lt;2500)*($G$15&gt;=1500),$G$15*D515)))))))</f>
        <v>1212.0150000000001</v>
      </c>
      <c r="F22" s="89">
        <f>E22*12/52</f>
        <v>279.69576923076926</v>
      </c>
      <c r="G22" s="89">
        <f>F22/5</f>
        <v>55.93915384615385</v>
      </c>
      <c r="H22" s="90">
        <f>G22/8</f>
        <v>6.9923942307692313</v>
      </c>
      <c r="I22" s="92">
        <f>$G$15*0.1</f>
        <v>2550</v>
      </c>
      <c r="J22" s="18"/>
      <c r="K22" s="19"/>
    </row>
    <row r="23" spans="1:11" ht="14.25" x14ac:dyDescent="0.2">
      <c r="A23" s="15"/>
      <c r="B23" s="99" t="s">
        <v>111</v>
      </c>
      <c r="C23" s="1"/>
      <c r="D23" s="34"/>
      <c r="E23" s="89">
        <f>IF($G$15&gt;=25000,$G$15*D493,IF(($G$15&lt;25000)*($G$15&gt;=20000),$G$15*D481,IF(($G$15&lt;20000)*($G$15&gt;=15000),$G$15*D469,IF(($G$15&lt;15000)*($G$15&gt;=10000),$G$15*D457,IF(($G$15&lt;10000)*($G$15&gt;=5000),$G$15*D445,IF(($G$15&lt;5000)*($G$15&gt;=2500),$G$15*D433,IF(($G$15&lt;2500)*($G$15&gt;=1500),$G$15*D421)))))))</f>
        <v>1308.915</v>
      </c>
      <c r="F23" s="89">
        <f>E23*12/52</f>
        <v>302.05730769230769</v>
      </c>
      <c r="G23" s="89">
        <f>F23/5</f>
        <v>60.411461538461538</v>
      </c>
      <c r="H23" s="90">
        <f>G23/8</f>
        <v>7.5514326923076922</v>
      </c>
      <c r="I23" s="93">
        <v>10</v>
      </c>
      <c r="J23" s="18"/>
      <c r="K23" s="19"/>
    </row>
    <row r="24" spans="1:11" ht="2.25" customHeight="1" x14ac:dyDescent="0.2">
      <c r="A24" s="81"/>
      <c r="B24" s="94"/>
      <c r="C24" s="40"/>
      <c r="D24" s="40"/>
      <c r="E24" s="94"/>
      <c r="F24" s="94"/>
      <c r="G24" s="94"/>
      <c r="H24" s="94"/>
      <c r="I24" s="94"/>
      <c r="J24" s="41"/>
      <c r="K24" s="40"/>
    </row>
    <row r="25" spans="1:11" ht="14.25" x14ac:dyDescent="0.2">
      <c r="A25" s="15"/>
      <c r="B25" s="99" t="s">
        <v>140</v>
      </c>
      <c r="C25" s="1"/>
      <c r="D25" s="34"/>
      <c r="E25" s="89">
        <f>IF($G$15&gt;=50000,$G$15*E$295,IF(($G$15&lt;50000)*($G$15&gt;=25000),$G$15*E$283,IF(($G$15&lt;25000)*($G$15&gt;=20000),$G$15*E$271,IF(($G$15&lt;20000)*($G$15&gt;=15000),$G$15*E$259,IF(($G$15&lt;15000)*($G$15&gt;=10000),$G$15*E$247,IF(($G$15&lt;10000)*($G$15&gt;=5000),$G$15*E$235,IF(($G$15&lt;5000)*($G$15&gt;=2500),$G$15*E$223,IF(($G$15&lt;2500)*($G$15&gt;=1500),$G$15*E$211))))))))</f>
        <v>805.54499999999996</v>
      </c>
      <c r="F25" s="89">
        <f>E25*12/52</f>
        <v>185.89499999999998</v>
      </c>
      <c r="G25" s="89">
        <f>F25/5</f>
        <v>37.178999999999995</v>
      </c>
      <c r="H25" s="90">
        <f>G25/8</f>
        <v>4.6473749999999994</v>
      </c>
      <c r="I25" s="91" t="s">
        <v>56</v>
      </c>
      <c r="J25" s="18"/>
      <c r="K25" s="19"/>
    </row>
    <row r="26" spans="1:11" ht="14.25" x14ac:dyDescent="0.2">
      <c r="A26" s="15"/>
      <c r="B26" s="99" t="s">
        <v>112</v>
      </c>
      <c r="C26" s="1"/>
      <c r="D26" s="34"/>
      <c r="E26" s="89">
        <f>IF($G$15&gt;=50000,$G$15*E$190,IF(($G$15&lt;50000)*($G$15&gt;=25000),$G$15*E$178,IF(($G$15&lt;25000)*($G$15&gt;=20000),$G$15*E$166,IF(($G$15&lt;20000)*($G$15&gt;=15000),$G$15*E$154,IF(($G$15&lt;15000)*($G$15&gt;=10000),$G$15*E$142,IF(($G$15&lt;10000)*($G$15&gt;=5000),$G$15*E$130,IF(($G$15&lt;5000)*($G$15&gt;=2500),$G$15*E$118,IF(($G$15&lt;2500)*($G$15&gt;=1500),$G$15*E$106))))))))</f>
        <v>780.30000000000007</v>
      </c>
      <c r="F26" s="89">
        <f>E26*12/52</f>
        <v>180.06923076923078</v>
      </c>
      <c r="G26" s="89">
        <f>F26/5</f>
        <v>36.01384615384616</v>
      </c>
      <c r="H26" s="90">
        <f>G26/8</f>
        <v>4.50173076923077</v>
      </c>
      <c r="I26" s="92">
        <f>$G$15*0.1</f>
        <v>2550</v>
      </c>
      <c r="J26" s="18"/>
      <c r="K26" s="19"/>
    </row>
    <row r="27" spans="1:11" ht="14.25" x14ac:dyDescent="0.2">
      <c r="A27" s="15"/>
      <c r="B27" s="99" t="s">
        <v>113</v>
      </c>
      <c r="C27" s="1"/>
      <c r="D27" s="34"/>
      <c r="E27" s="89">
        <f>IF($G$15&gt;=50000,$G$15*E$400,IF(($G$15&lt;50000)*($G$15&gt;=25000),$G$15*E$388,IF(($G$15&lt;25000)*($G$15&gt;=20000),$G$15*E$376,IF(($G$15&lt;20000)*($G$15&gt;=15000),$G$15*E$364,IF(($G$15&lt;15000)*($G$15&gt;=10000),$G$15*E$352,IF(($G$15&lt;10000)*($G$15&gt;=5000),$G$15*E$340,IF(($G$15&lt;5000)*($G$15&gt;=2500),$G$15*E$328,IF(($G$15&lt;2500)*($G$15&gt;=1500),$G$15*E$316))))))))</f>
        <v>846.6</v>
      </c>
      <c r="F27" s="89">
        <f>E27*12/52</f>
        <v>195.3692307692308</v>
      </c>
      <c r="G27" s="89">
        <f>F27/5</f>
        <v>39.073846153846162</v>
      </c>
      <c r="H27" s="90">
        <f>G27/8</f>
        <v>4.8842307692307703</v>
      </c>
      <c r="I27" s="92">
        <v>10</v>
      </c>
      <c r="J27" s="18"/>
      <c r="K27" s="19"/>
    </row>
    <row r="28" spans="1:11" ht="14.25" x14ac:dyDescent="0.2">
      <c r="A28" s="15"/>
      <c r="B28" s="99" t="s">
        <v>114</v>
      </c>
      <c r="C28" s="1"/>
      <c r="D28" s="34"/>
      <c r="E28" s="89">
        <f>IF($G$15&gt;=25000,$G$15*E587,IF(($G$15&lt;25000)*($G$15&gt;=20000),$G$15*E575,IF(($G$15&lt;20000)*($G$15&gt;=15000),$G$15*E563,IF(($G$15&lt;15000)*($G$15&gt;=10000),$G$15*E551,IF(($G$15&lt;10000)*($G$15&gt;=5000),$G$15*E539,IF(($G$15&lt;5000)*($G$15&gt;=2500),$G$15*E527,IF(($G$15&lt;2500)*($G$15&gt;=1500),$G$15*E515)))))))</f>
        <v>884.59499999999991</v>
      </c>
      <c r="F28" s="89">
        <f>E28*12/52</f>
        <v>204.13730769230767</v>
      </c>
      <c r="G28" s="89">
        <f>F28/5</f>
        <v>40.827461538461534</v>
      </c>
      <c r="H28" s="90">
        <f>G28/8</f>
        <v>5.1034326923076918</v>
      </c>
      <c r="I28" s="92">
        <f>$G$15*0.1</f>
        <v>2550</v>
      </c>
      <c r="J28" s="18"/>
      <c r="K28" s="19"/>
    </row>
    <row r="29" spans="1:11" ht="14.25" x14ac:dyDescent="0.2">
      <c r="A29" s="15"/>
      <c r="B29" s="99" t="s">
        <v>115</v>
      </c>
      <c r="C29" s="1"/>
      <c r="D29" s="34"/>
      <c r="E29" s="89">
        <f>IF($G$15&gt;=25000,$G$15*E493,IF(($G$15&lt;25000)*($G$15&gt;=20000),$G$15*E481,IF(($G$15&lt;20000)*($G$15&gt;=15000),$G$15*E469,IF(($G$15&lt;15000)*($G$15&gt;=10000),$G$15*E457,IF(($G$15&lt;10000)*($G$15&gt;=5000),$G$15*E445,IF(($G$15&lt;5000)*($G$15&gt;=2500),$G$15*E433,IF(($G$15&lt;2500)*($G$15&gt;=1500),$G$15*E421)))))))</f>
        <v>948.85500000000002</v>
      </c>
      <c r="F29" s="89">
        <f>E29*12/52</f>
        <v>218.96653846153848</v>
      </c>
      <c r="G29" s="89">
        <f>F29/5</f>
        <v>43.793307692307692</v>
      </c>
      <c r="H29" s="90">
        <f>G29/8</f>
        <v>5.4741634615384616</v>
      </c>
      <c r="I29" s="92">
        <v>10</v>
      </c>
      <c r="J29" s="18"/>
      <c r="K29" s="19"/>
    </row>
    <row r="30" spans="1:11" ht="2.25" customHeight="1" x14ac:dyDescent="0.2">
      <c r="A30" s="82"/>
      <c r="B30" s="95"/>
      <c r="C30" s="42"/>
      <c r="D30" s="42"/>
      <c r="E30" s="95"/>
      <c r="F30" s="95"/>
      <c r="G30" s="95"/>
      <c r="H30" s="95"/>
      <c r="I30" s="95"/>
      <c r="J30" s="43"/>
      <c r="K30" s="44"/>
    </row>
    <row r="31" spans="1:11" ht="14.25" x14ac:dyDescent="0.2">
      <c r="A31" s="15"/>
      <c r="B31" s="99" t="s">
        <v>116</v>
      </c>
      <c r="C31" s="1"/>
      <c r="D31" s="34"/>
      <c r="E31" s="89">
        <f>IF($G$15&gt;=50000,$G$15*F$295,IF(($G$15&lt;50000)*($G$15&gt;=25000),$G$15*F$283,IF(($G$15&lt;25000)*($G$15&gt;=20000),$G$15*F$271,IF(($G$15&lt;20000)*($G$15&gt;=15000),$G$15*F$259,IF(($G$15&lt;15000)*($G$15&gt;=10000),$G$15*F$247,IF(($G$15&lt;10000)*($G$15&gt;=5000),$G$15*F$235,IF(($G$15&lt;5000)*($G$15&gt;=2500),$G$15*F$223,IF(($G$15&lt;2500)*($G$15&gt;=1500),$G$15*F$211))))))))</f>
        <v>634.69499999999994</v>
      </c>
      <c r="F31" s="89">
        <f>E31*12/52</f>
        <v>146.46807692307692</v>
      </c>
      <c r="G31" s="89">
        <f>F31/5</f>
        <v>29.293615384615386</v>
      </c>
      <c r="H31" s="90">
        <f>G31/8</f>
        <v>3.6617019230769232</v>
      </c>
      <c r="I31" s="91" t="s">
        <v>56</v>
      </c>
      <c r="J31" s="18"/>
      <c r="K31" s="19"/>
    </row>
    <row r="32" spans="1:11" ht="14.25" x14ac:dyDescent="0.2">
      <c r="A32" s="15"/>
      <c r="B32" s="99" t="s">
        <v>117</v>
      </c>
      <c r="C32" s="1"/>
      <c r="D32" s="34"/>
      <c r="E32" s="89">
        <f>IF($G$15&gt;=50000,$G$15*F$190,IF(($G$15&lt;50000)*($G$15&gt;=25000),$G$15*F$178,IF(($G$15&lt;25000)*($G$15&gt;=20000),$G$15*F$166,IF(($G$15&lt;20000)*($G$15&gt;=15000),$G$15*F$154,IF(($G$15&lt;15000)*($G$15&gt;=10000),$G$15*F$142,IF(($G$15&lt;10000)*($G$15&gt;=5000),$G$15*F$130,IF(($G$15&lt;5000)*($G$15&gt;=2500),$G$15*F$118,IF(($G$15&lt;2500)*($G$15&gt;=1500),$G$15*F$106))))))))</f>
        <v>615.06000000000006</v>
      </c>
      <c r="F32" s="89">
        <f>E32*12/52</f>
        <v>141.93692307692311</v>
      </c>
      <c r="G32" s="89">
        <f>F32/5</f>
        <v>28.387384615384622</v>
      </c>
      <c r="H32" s="90">
        <f>G32/8</f>
        <v>3.5484230769230778</v>
      </c>
      <c r="I32" s="92">
        <f>$G$15*0.1</f>
        <v>2550</v>
      </c>
      <c r="J32" s="18"/>
      <c r="K32" s="19"/>
    </row>
    <row r="33" spans="1:11" ht="14.25" x14ac:dyDescent="0.2">
      <c r="A33" s="15"/>
      <c r="B33" s="99" t="s">
        <v>118</v>
      </c>
      <c r="C33" s="1"/>
      <c r="D33" s="34"/>
      <c r="E33" s="89">
        <f>IF($G$15&gt;=50000,$G$15*F$400,IF(($G$15&lt;50000)*($G$15&gt;=25000),$G$15*F$388,IF(($G$15&lt;25000)*($G$15&gt;=20000),$G$15*F$376,IF(($G$15&lt;20000)*($G$15&gt;=15000),$G$15*F$364,IF(($G$15&lt;15000)*($G$15&gt;=10000),$G$15*F$352,IF(($G$15&lt;10000)*($G$15&gt;=5000),$G$15*F$340,IF(($G$15&lt;5000)*($G$15&gt;=2500),$G$15*F$328,IF(($G$15&lt;2500)*($G$15&gt;=1500),$G$15*F$316))))))))</f>
        <v>667.58999999999992</v>
      </c>
      <c r="F33" s="89">
        <f>E33*12/52</f>
        <v>154.05923076923074</v>
      </c>
      <c r="G33" s="89">
        <f>F33/5</f>
        <v>30.811846153846147</v>
      </c>
      <c r="H33" s="90">
        <f>G33/8</f>
        <v>3.8514807692307684</v>
      </c>
      <c r="I33" s="92">
        <v>10</v>
      </c>
      <c r="J33" s="18"/>
      <c r="K33" s="19"/>
    </row>
    <row r="34" spans="1:11" ht="14.25" x14ac:dyDescent="0.2">
      <c r="A34" s="15"/>
      <c r="B34" s="99" t="s">
        <v>119</v>
      </c>
      <c r="C34" s="1"/>
      <c r="D34" s="34"/>
      <c r="E34" s="89">
        <f>IF($G$15&gt;=25000,$G$15*F587,IF(($G$15&lt;25000)*($G$15&gt;=20000),$G$15*F575,IF(($G$15&lt;20000)*($G$15&gt;=15000),$G$15*F563,IF(($G$15&lt;15000)*($G$15&gt;=10000),$G$15*F551,IF(($G$15&lt;10000)*($G$15&gt;=5000),$G$15*F539,IF(($G$15&lt;5000)*($G$15&gt;=2500),$G$15*F527,IF(($G$15&lt;2500)*($G$15&gt;=1500),$G$15*F515)))))))</f>
        <v>721.65000000000009</v>
      </c>
      <c r="F34" s="89">
        <f>E34*12/52</f>
        <v>166.53461538461539</v>
      </c>
      <c r="G34" s="89">
        <f>F34/5</f>
        <v>33.306923076923077</v>
      </c>
      <c r="H34" s="90">
        <f>G34/8</f>
        <v>4.1633653846153846</v>
      </c>
      <c r="I34" s="92">
        <f>$G$15*0.1</f>
        <v>2550</v>
      </c>
      <c r="J34" s="18"/>
      <c r="K34" s="19"/>
    </row>
    <row r="35" spans="1:11" ht="14.25" x14ac:dyDescent="0.2">
      <c r="A35" s="15"/>
      <c r="B35" s="99" t="s">
        <v>120</v>
      </c>
      <c r="C35" s="1"/>
      <c r="D35" s="34"/>
      <c r="E35" s="89">
        <f>IF($G$15&gt;=25000,$G$15*F493,IF(($G$15&lt;25000)*($G$15&gt;=20000),$G$15*F481,IF(($G$15&lt;20000)*($G$15&gt;=15000),$G$15*F469,IF(($G$15&lt;15000)*($G$15&gt;=10000),$G$15*F457,IF(($G$15&lt;10000)*($G$15&gt;=5000),$G$15*F445,IF(($G$15&lt;5000)*($G$15&gt;=2500),$G$15*F433,IF(($G$15&lt;2500)*($G$15&gt;=1500),$G$15*L421)))))))</f>
        <v>769.84500000000003</v>
      </c>
      <c r="F35" s="89">
        <f>E35*12/52</f>
        <v>177.65653846153845</v>
      </c>
      <c r="G35" s="89">
        <f>F35/5</f>
        <v>35.531307692307692</v>
      </c>
      <c r="H35" s="90">
        <f>G35/8</f>
        <v>4.4414134615384615</v>
      </c>
      <c r="I35" s="92">
        <v>10</v>
      </c>
      <c r="J35" s="18"/>
      <c r="K35" s="19"/>
    </row>
    <row r="36" spans="1:11" ht="3" customHeight="1" x14ac:dyDescent="0.2">
      <c r="A36" s="82"/>
      <c r="B36" s="100"/>
      <c r="C36" s="45"/>
      <c r="D36" s="46"/>
      <c r="E36" s="96"/>
      <c r="F36" s="96"/>
      <c r="G36" s="96"/>
      <c r="H36" s="97"/>
      <c r="I36" s="98"/>
      <c r="J36" s="47"/>
      <c r="K36" s="44"/>
    </row>
    <row r="37" spans="1:11" ht="14.25" x14ac:dyDescent="0.2">
      <c r="A37" s="15"/>
      <c r="B37" s="99" t="s">
        <v>141</v>
      </c>
      <c r="C37" s="1"/>
      <c r="D37" s="34"/>
      <c r="E37" s="89">
        <f>IF($G$15&gt;=50000,$G$15*G$295,IF(($G$15&lt;50000)*($G$15&gt;=25000),$G$15*G$283,IF(($G$15&lt;25000)*($G$15&gt;=20000),$G$15*G$271,IF(($G$15&lt;20000)*($G$15&gt;=15000),$G$15*G$259,IF(($G$15&lt;15000)*($G$15&gt;=10000),$G$15*G$247,IF(($G$15&lt;10000)*($G$15&gt;=5000),$G$15*G$235,IF(($G$15&lt;5000)*($G$15&gt;=2500),$G$15*G$223,IF(($G$15&lt;2500)*($G$15&gt;=1500),$G$15*G$211))))))))</f>
        <v>549.27</v>
      </c>
      <c r="F37" s="89">
        <f>E37*12/52</f>
        <v>126.75461538461538</v>
      </c>
      <c r="G37" s="89">
        <f>F37/5</f>
        <v>25.350923076923074</v>
      </c>
      <c r="H37" s="90">
        <f>G37/8</f>
        <v>3.1688653846153843</v>
      </c>
      <c r="I37" s="91" t="s">
        <v>56</v>
      </c>
      <c r="J37" s="18"/>
      <c r="K37" s="19"/>
    </row>
    <row r="38" spans="1:11" ht="14.25" x14ac:dyDescent="0.2">
      <c r="A38" s="15"/>
      <c r="B38" s="99" t="s">
        <v>142</v>
      </c>
      <c r="C38" s="1"/>
      <c r="D38" s="34"/>
      <c r="E38" s="89">
        <f>IF($G$15&gt;=50000,$G$15*G$190,IF(($G$15&lt;50000)*($G$15&gt;=25000),$G$15*G$178,IF(($G$15&lt;25000)*($G$15&gt;=20000),$G$15*G$166,IF(($G$15&lt;20000)*($G$15&gt;=15000),$G$15*G$154,IF(($G$15&lt;15000)*($G$15&gt;=10000),$G$15*G$142,IF(($G$15&lt;10000)*($G$15&gt;=5000),$G$15*G$130,IF(($G$15&lt;5000)*($G$15&gt;=2500),$G$15*G$118,IF(($G$15&lt;2500)*($G$15&gt;=1500),$G$15*G$106))))))))</f>
        <v>516.63</v>
      </c>
      <c r="F38" s="89">
        <f>E38*12/52</f>
        <v>119.22230769230768</v>
      </c>
      <c r="G38" s="89">
        <f>F38/5</f>
        <v>23.844461538461537</v>
      </c>
      <c r="H38" s="90">
        <f>G38/8</f>
        <v>2.9805576923076922</v>
      </c>
      <c r="I38" s="92">
        <f>$G$15*0.1</f>
        <v>2550</v>
      </c>
      <c r="J38" s="18"/>
      <c r="K38" s="19"/>
    </row>
    <row r="39" spans="1:11" ht="14.25" x14ac:dyDescent="0.2">
      <c r="A39" s="15"/>
      <c r="B39" s="99" t="s">
        <v>143</v>
      </c>
      <c r="C39" s="1"/>
      <c r="D39" s="34"/>
      <c r="E39" s="89">
        <f>IF($G$15&gt;=50000,$G$15*G$400,IF(($G$15&lt;50000)*($G$15&gt;=25000),$G$15*G$388,IF(($G$15&lt;25000)*($G$15&gt;=20000),$G$15*G$376,IF(($G$15&lt;20000)*($G$15&gt;=15000),$G$15*G$364,IF(($G$15&lt;15000)*($G$15&gt;=10000),$G$15*G$352,IF(($G$15&lt;10000)*($G$15&gt;=5000),$G$15*G$340,IF(($G$15&lt;5000)*($G$15&gt;=2500),$G$15*G$328,IF(($G$15&lt;2500)*($G$15&gt;=1500),$G$15*G$316))))))))</f>
        <v>561.255</v>
      </c>
      <c r="F39" s="89">
        <f>E39*12/52</f>
        <v>129.52038461538461</v>
      </c>
      <c r="G39" s="89">
        <f>F39/5</f>
        <v>25.904076923076921</v>
      </c>
      <c r="H39" s="90">
        <f>G39/8</f>
        <v>3.2380096153846152</v>
      </c>
      <c r="I39" s="92">
        <v>10</v>
      </c>
      <c r="J39" s="18"/>
      <c r="K39" s="19"/>
    </row>
    <row r="40" spans="1:11" ht="14.25" x14ac:dyDescent="0.2">
      <c r="A40" s="15"/>
      <c r="B40" s="99" t="s">
        <v>65</v>
      </c>
      <c r="C40" s="1"/>
      <c r="D40" s="34"/>
      <c r="E40" s="89"/>
      <c r="F40" s="89" t="s">
        <v>51</v>
      </c>
      <c r="G40" s="89" t="s">
        <v>51</v>
      </c>
      <c r="H40" s="90" t="s">
        <v>51</v>
      </c>
      <c r="I40" s="92" t="s">
        <v>51</v>
      </c>
      <c r="J40" s="18"/>
      <c r="K40" s="19"/>
    </row>
    <row r="41" spans="1:11" x14ac:dyDescent="0.2">
      <c r="A41" s="15"/>
      <c r="B41" s="16"/>
      <c r="C41" s="33"/>
      <c r="D41" s="34"/>
      <c r="E41" s="35"/>
      <c r="F41" s="35"/>
      <c r="G41" s="35"/>
      <c r="H41" s="36"/>
      <c r="I41" s="37"/>
      <c r="J41" s="18"/>
      <c r="K41" s="19"/>
    </row>
    <row r="42" spans="1:11" ht="15.75" x14ac:dyDescent="0.25">
      <c r="A42" s="21"/>
      <c r="B42" s="107" t="s">
        <v>67</v>
      </c>
      <c r="C42" s="22"/>
      <c r="D42" s="22"/>
      <c r="E42" s="22"/>
      <c r="F42" s="22"/>
      <c r="G42" s="22"/>
      <c r="H42" s="23"/>
      <c r="I42" s="22"/>
      <c r="J42" s="22"/>
      <c r="K42" s="24"/>
    </row>
    <row r="43" spans="1:11" ht="15" x14ac:dyDescent="0.25">
      <c r="A43" s="87"/>
      <c r="B43" s="101" t="s">
        <v>69</v>
      </c>
      <c r="C43" s="103" t="s">
        <v>68</v>
      </c>
      <c r="D43" s="22"/>
      <c r="E43" s="22"/>
      <c r="F43" s="22"/>
      <c r="G43" s="22"/>
      <c r="H43" s="22"/>
      <c r="I43" s="22"/>
      <c r="J43" s="22"/>
      <c r="K43" s="88"/>
    </row>
    <row r="44" spans="1:11" ht="15" x14ac:dyDescent="0.25">
      <c r="A44" s="87"/>
      <c r="B44" s="101" t="s">
        <v>70</v>
      </c>
      <c r="C44" s="103" t="s">
        <v>71</v>
      </c>
      <c r="D44" s="22"/>
      <c r="E44" s="22"/>
      <c r="F44" s="22"/>
      <c r="G44" s="22"/>
      <c r="H44" s="22"/>
      <c r="I44" s="22"/>
      <c r="J44" s="22"/>
      <c r="K44" s="88"/>
    </row>
    <row r="45" spans="1:11" ht="8.25" customHeight="1" x14ac:dyDescent="0.2">
      <c r="A45" s="87"/>
      <c r="B45" s="85"/>
      <c r="C45" s="25"/>
      <c r="D45" s="22"/>
      <c r="E45" s="22"/>
      <c r="F45" s="22"/>
      <c r="G45" s="22"/>
      <c r="H45" s="22"/>
      <c r="I45" s="22"/>
      <c r="J45" s="22"/>
      <c r="K45" s="88"/>
    </row>
    <row r="46" spans="1:11" ht="15.75" x14ac:dyDescent="0.25">
      <c r="A46" s="21"/>
      <c r="B46" s="107" t="s">
        <v>64</v>
      </c>
      <c r="C46" s="22"/>
      <c r="D46" s="22"/>
      <c r="E46" s="22"/>
      <c r="F46" s="22"/>
      <c r="G46" s="22"/>
      <c r="H46" s="23"/>
      <c r="I46" s="22"/>
      <c r="J46" s="22"/>
      <c r="K46" s="24"/>
    </row>
    <row r="47" spans="1:11" ht="15" x14ac:dyDescent="0.25">
      <c r="A47" s="21"/>
      <c r="B47" s="101" t="s">
        <v>56</v>
      </c>
      <c r="C47" s="103" t="s">
        <v>81</v>
      </c>
      <c r="D47" s="22"/>
      <c r="E47" s="22"/>
      <c r="F47" s="22"/>
      <c r="G47" s="22"/>
      <c r="H47" s="23"/>
      <c r="I47" s="22"/>
      <c r="J47" s="22"/>
      <c r="K47" s="24"/>
    </row>
    <row r="48" spans="1:11" ht="6.75" customHeight="1" x14ac:dyDescent="0.25">
      <c r="A48" s="21"/>
      <c r="B48" s="101"/>
      <c r="C48" s="108"/>
      <c r="D48" s="22"/>
      <c r="E48" s="22"/>
      <c r="F48" s="22"/>
      <c r="G48" s="22"/>
      <c r="H48" s="23"/>
      <c r="I48" s="22"/>
      <c r="J48" s="22"/>
      <c r="K48" s="24"/>
    </row>
    <row r="49" spans="1:11" ht="15" x14ac:dyDescent="0.25">
      <c r="A49" s="21"/>
      <c r="B49" s="102">
        <v>0.1</v>
      </c>
      <c r="C49" s="103" t="s">
        <v>82</v>
      </c>
      <c r="D49" s="27"/>
      <c r="E49" s="27"/>
      <c r="F49" s="25"/>
      <c r="G49" s="25"/>
      <c r="H49" s="26"/>
      <c r="I49" s="25"/>
      <c r="J49" s="25"/>
      <c r="K49" s="24"/>
    </row>
    <row r="50" spans="1:11" ht="14.25" x14ac:dyDescent="0.2">
      <c r="A50" s="21"/>
      <c r="B50" s="103"/>
      <c r="C50" s="103" t="s">
        <v>159</v>
      </c>
      <c r="D50" s="27"/>
      <c r="E50" s="27"/>
      <c r="F50" s="27"/>
      <c r="G50" s="27"/>
      <c r="H50" s="28"/>
      <c r="I50" s="27"/>
      <c r="J50" s="27"/>
      <c r="K50" s="24"/>
    </row>
    <row r="51" spans="1:11" ht="5.25" customHeight="1" x14ac:dyDescent="0.2">
      <c r="A51" s="21"/>
      <c r="B51" s="103"/>
      <c r="C51" s="103"/>
      <c r="D51" s="27"/>
      <c r="E51" s="27"/>
      <c r="F51" s="27"/>
      <c r="G51" s="27"/>
      <c r="H51" s="28"/>
      <c r="I51" s="27"/>
      <c r="J51" s="27"/>
      <c r="K51" s="24"/>
    </row>
    <row r="52" spans="1:11" ht="15" x14ac:dyDescent="0.25">
      <c r="A52" s="21"/>
      <c r="B52" s="104">
        <v>10</v>
      </c>
      <c r="C52" s="103" t="s">
        <v>57</v>
      </c>
      <c r="D52" s="27"/>
      <c r="E52" s="27"/>
      <c r="F52" s="27"/>
      <c r="G52" s="27"/>
      <c r="H52" s="28"/>
      <c r="I52" s="27"/>
      <c r="J52" s="27"/>
      <c r="K52" s="24"/>
    </row>
    <row r="53" spans="1:11" ht="15.75" customHeight="1" x14ac:dyDescent="0.2">
      <c r="A53" s="15"/>
      <c r="B53" s="84" t="s">
        <v>63</v>
      </c>
      <c r="C53" s="29"/>
      <c r="D53" s="29"/>
      <c r="E53" s="29"/>
      <c r="F53" s="29"/>
      <c r="G53" s="16"/>
      <c r="H53" s="18"/>
      <c r="I53" s="16"/>
      <c r="J53" s="16"/>
      <c r="K53" s="19"/>
    </row>
    <row r="54" spans="1:11" ht="6.75" customHeight="1" x14ac:dyDescent="0.2">
      <c r="A54" s="15"/>
      <c r="B54" s="16"/>
      <c r="C54" s="16"/>
      <c r="D54" s="16"/>
      <c r="E54" s="16"/>
      <c r="F54" s="16"/>
      <c r="G54" s="20"/>
      <c r="H54" s="16"/>
      <c r="I54" s="16"/>
      <c r="J54" s="18"/>
      <c r="K54" s="19"/>
    </row>
    <row r="55" spans="1:11" ht="18" customHeight="1" x14ac:dyDescent="0.25">
      <c r="A55" s="15"/>
      <c r="B55" s="116" t="s">
        <v>17</v>
      </c>
      <c r="C55" s="16"/>
      <c r="D55" s="16"/>
      <c r="E55" s="16"/>
      <c r="F55" s="16"/>
      <c r="G55" s="20"/>
      <c r="H55" s="16"/>
      <c r="I55" s="16"/>
      <c r="J55" s="18"/>
      <c r="K55" s="19"/>
    </row>
    <row r="56" spans="1:11" ht="5.25" customHeight="1" x14ac:dyDescent="0.2">
      <c r="A56" s="15"/>
      <c r="B56" s="105"/>
      <c r="C56" s="16"/>
      <c r="D56" s="16"/>
      <c r="E56" s="16"/>
      <c r="F56" s="16"/>
      <c r="G56" s="20"/>
      <c r="H56" s="18"/>
      <c r="I56" s="16"/>
      <c r="J56" s="16"/>
      <c r="K56" s="19"/>
    </row>
    <row r="57" spans="1:11" ht="13.5" customHeight="1" x14ac:dyDescent="0.25">
      <c r="A57" s="15"/>
      <c r="B57" s="106" t="s">
        <v>72</v>
      </c>
      <c r="C57" s="16"/>
      <c r="D57" s="16"/>
      <c r="E57" s="16"/>
      <c r="F57" s="16"/>
      <c r="G57" s="20"/>
      <c r="H57" s="18"/>
      <c r="I57" s="16"/>
      <c r="J57" s="16"/>
      <c r="K57" s="19"/>
    </row>
    <row r="58" spans="1:11" ht="12" customHeight="1" x14ac:dyDescent="0.2">
      <c r="A58" s="15"/>
      <c r="B58" s="105" t="s">
        <v>73</v>
      </c>
      <c r="C58" s="16"/>
      <c r="D58" s="16"/>
      <c r="E58" s="16"/>
      <c r="F58" s="16"/>
      <c r="G58" s="20"/>
      <c r="H58" s="18"/>
      <c r="I58" s="16"/>
      <c r="J58" s="16"/>
      <c r="K58" s="19"/>
    </row>
    <row r="59" spans="1:11" ht="12" customHeight="1" x14ac:dyDescent="0.2">
      <c r="A59" s="15"/>
      <c r="B59" s="105" t="s">
        <v>4</v>
      </c>
      <c r="C59" s="16"/>
      <c r="D59" s="16"/>
      <c r="E59" s="16"/>
      <c r="F59" s="16"/>
      <c r="G59" s="20"/>
      <c r="H59" s="18"/>
      <c r="I59" s="16"/>
      <c r="J59" s="16"/>
      <c r="K59" s="19"/>
    </row>
    <row r="60" spans="1:11" ht="8.25" customHeight="1" x14ac:dyDescent="0.2">
      <c r="A60" s="15"/>
      <c r="B60" s="105"/>
      <c r="C60" s="16"/>
      <c r="D60" s="16"/>
      <c r="E60" s="16"/>
      <c r="F60" s="16"/>
      <c r="G60" s="20"/>
      <c r="H60" s="18"/>
      <c r="I60" s="16"/>
      <c r="J60" s="16"/>
      <c r="K60" s="19"/>
    </row>
    <row r="61" spans="1:11" ht="12" customHeight="1" x14ac:dyDescent="0.25">
      <c r="A61" s="15"/>
      <c r="B61" s="106" t="s">
        <v>74</v>
      </c>
      <c r="C61" s="16"/>
      <c r="D61" s="16"/>
      <c r="E61" s="16"/>
      <c r="F61" s="16"/>
      <c r="G61" s="20"/>
      <c r="H61" s="18"/>
      <c r="I61" s="16"/>
      <c r="J61" s="16"/>
      <c r="K61" s="19"/>
    </row>
    <row r="62" spans="1:11" ht="12" customHeight="1" x14ac:dyDescent="0.2">
      <c r="A62" s="15"/>
      <c r="B62" s="105" t="s">
        <v>5</v>
      </c>
      <c r="C62" s="16"/>
      <c r="D62" s="16"/>
      <c r="E62" s="16"/>
      <c r="F62" s="16"/>
      <c r="G62" s="20"/>
      <c r="H62" s="18"/>
      <c r="I62" s="16"/>
      <c r="J62" s="16"/>
      <c r="K62" s="19"/>
    </row>
    <row r="63" spans="1:11" ht="12" customHeight="1" x14ac:dyDescent="0.2">
      <c r="A63" s="15"/>
      <c r="B63" s="105" t="s">
        <v>75</v>
      </c>
      <c r="C63" s="16"/>
      <c r="D63" s="16"/>
      <c r="E63" s="16"/>
      <c r="F63" s="16"/>
      <c r="G63" s="20"/>
      <c r="H63" s="18"/>
      <c r="I63" s="16"/>
      <c r="J63" s="16"/>
      <c r="K63" s="19"/>
    </row>
    <row r="64" spans="1:11" ht="12" customHeight="1" x14ac:dyDescent="0.2">
      <c r="A64" s="15"/>
      <c r="B64" s="105" t="s">
        <v>6</v>
      </c>
      <c r="C64" s="16"/>
      <c r="D64" s="16"/>
      <c r="E64" s="16"/>
      <c r="F64" s="16"/>
      <c r="G64" s="20"/>
      <c r="H64" s="18"/>
      <c r="I64" s="16"/>
      <c r="J64" s="16"/>
      <c r="K64" s="19"/>
    </row>
    <row r="65" spans="1:11" ht="12" customHeight="1" x14ac:dyDescent="0.2">
      <c r="A65" s="15"/>
      <c r="B65" s="105" t="s">
        <v>7</v>
      </c>
      <c r="C65" s="16"/>
      <c r="D65" s="16"/>
      <c r="E65" s="16"/>
      <c r="F65" s="16"/>
      <c r="G65" s="20"/>
      <c r="H65" s="18"/>
      <c r="I65" s="16"/>
      <c r="J65" s="16"/>
      <c r="K65" s="19"/>
    </row>
    <row r="66" spans="1:11" ht="9.75" customHeight="1" x14ac:dyDescent="0.2">
      <c r="A66" s="15"/>
      <c r="B66" s="105"/>
      <c r="C66" s="16"/>
      <c r="D66" s="16"/>
      <c r="E66" s="16"/>
      <c r="F66" s="16"/>
      <c r="G66" s="20"/>
      <c r="H66" s="18"/>
      <c r="I66" s="16"/>
      <c r="J66" s="16"/>
      <c r="K66" s="19"/>
    </row>
    <row r="67" spans="1:11" ht="12" customHeight="1" x14ac:dyDescent="0.25">
      <c r="A67" s="15"/>
      <c r="B67" s="106" t="s">
        <v>76</v>
      </c>
      <c r="C67" s="16"/>
      <c r="D67" s="16"/>
      <c r="E67" s="16"/>
      <c r="F67" s="16"/>
      <c r="G67" s="20"/>
      <c r="H67" s="18"/>
      <c r="I67" s="16"/>
      <c r="J67" s="16"/>
      <c r="K67" s="19"/>
    </row>
    <row r="68" spans="1:11" ht="12" customHeight="1" x14ac:dyDescent="0.2">
      <c r="A68" s="15"/>
      <c r="B68" s="105" t="s">
        <v>8</v>
      </c>
      <c r="C68" s="16"/>
      <c r="D68" s="16"/>
      <c r="E68" s="16"/>
      <c r="F68" s="16"/>
      <c r="G68" s="20"/>
      <c r="H68" s="18"/>
      <c r="I68" s="16"/>
      <c r="J68" s="16"/>
      <c r="K68" s="19"/>
    </row>
    <row r="69" spans="1:11" ht="9.75" customHeight="1" x14ac:dyDescent="0.2">
      <c r="A69" s="15"/>
      <c r="B69" s="105"/>
      <c r="C69" s="16"/>
      <c r="D69" s="16"/>
      <c r="E69" s="16"/>
      <c r="F69" s="16"/>
      <c r="G69" s="20"/>
      <c r="H69" s="18"/>
      <c r="I69" s="16"/>
      <c r="J69" s="16"/>
      <c r="K69" s="19"/>
    </row>
    <row r="70" spans="1:11" ht="12" customHeight="1" x14ac:dyDescent="0.25">
      <c r="A70" s="15"/>
      <c r="B70" s="106" t="s">
        <v>158</v>
      </c>
      <c r="C70" s="16"/>
      <c r="D70" s="16"/>
      <c r="E70" s="16"/>
      <c r="F70" s="16"/>
      <c r="G70" s="20"/>
      <c r="H70" s="18"/>
      <c r="I70" s="16"/>
      <c r="J70" s="16"/>
      <c r="K70" s="19"/>
    </row>
    <row r="71" spans="1:11" ht="8.25" customHeight="1" x14ac:dyDescent="0.2">
      <c r="A71" s="15"/>
      <c r="B71" s="105"/>
      <c r="C71" s="16"/>
      <c r="D71" s="16"/>
      <c r="E71" s="16"/>
      <c r="F71" s="16"/>
      <c r="G71" s="20"/>
      <c r="H71" s="18"/>
      <c r="I71" s="16"/>
      <c r="J71" s="16"/>
      <c r="K71" s="19"/>
    </row>
    <row r="72" spans="1:11" ht="12" customHeight="1" x14ac:dyDescent="0.25">
      <c r="A72" s="15"/>
      <c r="B72" s="106" t="s">
        <v>77</v>
      </c>
      <c r="C72" s="16"/>
      <c r="D72" s="16"/>
      <c r="E72" s="16"/>
      <c r="F72" s="16"/>
      <c r="G72" s="20"/>
      <c r="H72" s="18"/>
      <c r="I72" s="16"/>
      <c r="J72" s="16"/>
      <c r="K72" s="19"/>
    </row>
    <row r="73" spans="1:11" ht="12" customHeight="1" x14ac:dyDescent="0.2">
      <c r="A73" s="15"/>
      <c r="B73" s="105" t="s">
        <v>9</v>
      </c>
      <c r="C73" s="16"/>
      <c r="D73" s="16"/>
      <c r="E73" s="16"/>
      <c r="F73" s="16"/>
      <c r="G73" s="20"/>
      <c r="H73" s="18"/>
      <c r="I73" s="16"/>
      <c r="J73" s="16"/>
      <c r="K73" s="19"/>
    </row>
    <row r="74" spans="1:11" ht="8.25" customHeight="1" x14ac:dyDescent="0.2">
      <c r="A74" s="15"/>
      <c r="B74" s="105"/>
      <c r="C74" s="16"/>
      <c r="D74" s="16"/>
      <c r="E74" s="16"/>
      <c r="F74" s="16"/>
      <c r="G74" s="20"/>
      <c r="H74" s="18"/>
      <c r="I74" s="16"/>
      <c r="J74" s="16"/>
      <c r="K74" s="19"/>
    </row>
    <row r="75" spans="1:11" ht="12" customHeight="1" x14ac:dyDescent="0.25">
      <c r="A75" s="15"/>
      <c r="B75" s="106" t="s">
        <v>78</v>
      </c>
      <c r="C75" s="16"/>
      <c r="D75" s="16"/>
      <c r="E75" s="16"/>
      <c r="F75" s="16"/>
      <c r="G75" s="20"/>
      <c r="H75" s="18"/>
      <c r="I75" s="16"/>
      <c r="J75" s="16"/>
      <c r="K75" s="19"/>
    </row>
    <row r="76" spans="1:11" ht="12" customHeight="1" x14ac:dyDescent="0.2">
      <c r="A76" s="15"/>
      <c r="B76" s="105" t="s">
        <v>10</v>
      </c>
      <c r="C76" s="16"/>
      <c r="D76" s="16"/>
      <c r="E76" s="16"/>
      <c r="F76" s="16"/>
      <c r="G76" s="20"/>
      <c r="H76" s="18"/>
      <c r="I76" s="16"/>
      <c r="J76" s="16"/>
      <c r="K76" s="19"/>
    </row>
    <row r="77" spans="1:11" ht="8.25" customHeight="1" x14ac:dyDescent="0.2">
      <c r="A77" s="15"/>
      <c r="B77" s="105"/>
      <c r="C77" s="16"/>
      <c r="D77" s="16"/>
      <c r="E77" s="16"/>
      <c r="F77" s="16"/>
      <c r="G77" s="20"/>
      <c r="H77" s="18"/>
      <c r="I77" s="16"/>
      <c r="J77" s="16"/>
      <c r="K77" s="19"/>
    </row>
    <row r="78" spans="1:11" ht="12" customHeight="1" x14ac:dyDescent="0.25">
      <c r="A78" s="15"/>
      <c r="B78" s="106" t="s">
        <v>79</v>
      </c>
      <c r="C78" s="16"/>
      <c r="D78" s="16"/>
      <c r="E78" s="16"/>
      <c r="F78" s="16"/>
      <c r="G78" s="20"/>
      <c r="H78" s="18"/>
      <c r="I78" s="16"/>
      <c r="J78" s="16"/>
      <c r="K78" s="19"/>
    </row>
    <row r="79" spans="1:11" ht="12" customHeight="1" x14ac:dyDescent="0.2">
      <c r="A79" s="15"/>
      <c r="B79" s="105" t="s">
        <v>11</v>
      </c>
      <c r="C79" s="16"/>
      <c r="D79" s="16"/>
      <c r="E79" s="16"/>
      <c r="F79" s="16"/>
      <c r="G79" s="20"/>
      <c r="H79" s="18"/>
      <c r="I79" s="16"/>
      <c r="J79" s="16"/>
      <c r="K79" s="19"/>
    </row>
    <row r="80" spans="1:11" ht="8.25" customHeight="1" x14ac:dyDescent="0.2">
      <c r="A80" s="15"/>
      <c r="B80" s="105"/>
      <c r="C80" s="16"/>
      <c r="D80" s="16"/>
      <c r="E80" s="16"/>
      <c r="F80" s="16"/>
      <c r="G80" s="20"/>
      <c r="H80" s="18"/>
      <c r="I80" s="16"/>
      <c r="J80" s="16"/>
      <c r="K80" s="19"/>
    </row>
    <row r="81" spans="1:22" ht="12" customHeight="1" x14ac:dyDescent="0.25">
      <c r="A81" s="15"/>
      <c r="B81" s="106" t="s">
        <v>155</v>
      </c>
      <c r="C81" s="16"/>
      <c r="D81" s="16"/>
      <c r="E81" s="16"/>
      <c r="F81" s="16"/>
      <c r="G81" s="20"/>
      <c r="H81" s="18"/>
      <c r="I81" s="16"/>
      <c r="J81" s="16"/>
      <c r="K81" s="19"/>
    </row>
    <row r="82" spans="1:22" ht="12" customHeight="1" x14ac:dyDescent="0.25">
      <c r="A82" s="15"/>
      <c r="B82" s="106" t="s">
        <v>156</v>
      </c>
      <c r="C82" s="16"/>
      <c r="D82" s="16"/>
      <c r="E82" s="16"/>
      <c r="F82" s="16"/>
      <c r="G82" s="20"/>
      <c r="H82" s="18"/>
      <c r="I82" s="16"/>
      <c r="J82" s="16"/>
      <c r="K82" s="19"/>
    </row>
    <row r="83" spans="1:22" ht="8.25" customHeight="1" x14ac:dyDescent="0.2">
      <c r="A83" s="15"/>
      <c r="B83" s="105"/>
      <c r="C83" s="16"/>
      <c r="D83" s="16"/>
      <c r="E83" s="16"/>
      <c r="F83" s="16"/>
      <c r="G83" s="20"/>
      <c r="H83" s="18"/>
      <c r="I83" s="16"/>
      <c r="J83" s="16"/>
      <c r="K83" s="19"/>
    </row>
    <row r="84" spans="1:22" ht="15.75" x14ac:dyDescent="0.25">
      <c r="A84" s="15"/>
      <c r="B84" s="109" t="s">
        <v>80</v>
      </c>
      <c r="C84" s="181" t="s">
        <v>173</v>
      </c>
      <c r="D84" s="110"/>
      <c r="E84" s="111"/>
      <c r="F84" s="1"/>
      <c r="G84" s="83"/>
      <c r="H84" s="18"/>
      <c r="I84" s="16"/>
      <c r="J84" s="16"/>
      <c r="K84" s="19"/>
    </row>
    <row r="85" spans="1:22" ht="15.75" x14ac:dyDescent="0.25">
      <c r="A85" s="30"/>
      <c r="B85" s="13"/>
      <c r="C85" s="171" t="s">
        <v>169</v>
      </c>
      <c r="D85" s="168"/>
      <c r="E85" s="112"/>
      <c r="F85" s="113"/>
      <c r="G85" s="13"/>
      <c r="H85" s="14"/>
      <c r="I85" s="14"/>
      <c r="J85" s="14"/>
      <c r="K85" s="11"/>
    </row>
    <row r="86" spans="1:22" s="39" customFormat="1" ht="15.75" x14ac:dyDescent="0.25">
      <c r="A86" s="30"/>
      <c r="B86" s="13"/>
      <c r="C86" s="171"/>
      <c r="D86" s="168"/>
      <c r="E86" s="112"/>
      <c r="F86" s="113"/>
      <c r="G86" s="13"/>
      <c r="H86" s="14"/>
      <c r="I86" s="14"/>
      <c r="J86" s="14"/>
      <c r="K86" s="11"/>
    </row>
    <row r="87" spans="1:22" s="39" customFormat="1" ht="14.25" x14ac:dyDescent="0.2">
      <c r="A87" s="31"/>
      <c r="B87" s="32"/>
      <c r="C87" s="32"/>
      <c r="D87" s="32"/>
      <c r="E87" s="32"/>
      <c r="F87" s="32"/>
      <c r="G87" s="32"/>
      <c r="H87" s="32"/>
      <c r="I87" s="191" t="s">
        <v>104</v>
      </c>
      <c r="J87" s="213">
        <v>41529</v>
      </c>
      <c r="K87" s="214"/>
    </row>
    <row r="88" spans="1:22" s="1" customFormat="1" ht="20.25" hidden="1" x14ac:dyDescent="0.3">
      <c r="B88" s="49"/>
      <c r="C88" s="50" t="s">
        <v>52</v>
      </c>
      <c r="D88" s="51"/>
      <c r="E88" s="49"/>
      <c r="F88" s="49"/>
      <c r="G88" s="49"/>
      <c r="H88" s="49"/>
      <c r="I88"/>
      <c r="K88"/>
      <c r="R88" s="3"/>
      <c r="S88" s="3"/>
      <c r="T88" s="3"/>
      <c r="U88" s="3"/>
      <c r="V88" s="3"/>
    </row>
    <row r="89" spans="1:22" ht="15.75" hidden="1" x14ac:dyDescent="0.25">
      <c r="B89" s="52"/>
      <c r="C89" s="53" t="s">
        <v>18</v>
      </c>
      <c r="D89" s="54">
        <v>24</v>
      </c>
      <c r="E89" s="188">
        <v>39</v>
      </c>
      <c r="F89" s="188">
        <v>52</v>
      </c>
      <c r="G89" s="54">
        <v>60</v>
      </c>
      <c r="H89" s="49"/>
    </row>
    <row r="90" spans="1:22" hidden="1" x14ac:dyDescent="0.2">
      <c r="B90" s="53"/>
      <c r="C90" s="53" t="s">
        <v>19</v>
      </c>
      <c r="D90" s="55" t="s">
        <v>20</v>
      </c>
      <c r="E90" s="55" t="s">
        <v>20</v>
      </c>
      <c r="F90" s="55" t="s">
        <v>20</v>
      </c>
      <c r="G90" s="55" t="s">
        <v>20</v>
      </c>
      <c r="H90" s="49"/>
      <c r="J90" s="119" t="s">
        <v>90</v>
      </c>
    </row>
    <row r="91" spans="1:22" hidden="1" x14ac:dyDescent="0.2">
      <c r="B91" s="53"/>
      <c r="C91" s="53" t="s">
        <v>21</v>
      </c>
      <c r="D91" s="54">
        <v>24</v>
      </c>
      <c r="E91" s="54">
        <v>36</v>
      </c>
      <c r="F91" s="54">
        <v>48</v>
      </c>
      <c r="G91" s="54">
        <v>60</v>
      </c>
      <c r="H91" s="49"/>
      <c r="I91" s="118" t="s">
        <v>91</v>
      </c>
      <c r="J91" s="48"/>
    </row>
    <row r="92" spans="1:22" ht="15.75" hidden="1" x14ac:dyDescent="0.25">
      <c r="B92" s="53"/>
      <c r="C92" s="53" t="s">
        <v>22</v>
      </c>
      <c r="D92" s="56">
        <v>0.1</v>
      </c>
      <c r="E92" s="189">
        <v>0</v>
      </c>
      <c r="F92" s="189">
        <v>0</v>
      </c>
      <c r="G92" s="56">
        <v>0.1</v>
      </c>
      <c r="H92" s="49"/>
      <c r="I92" t="s">
        <v>92</v>
      </c>
      <c r="J92" s="199">
        <v>0.1</v>
      </c>
    </row>
    <row r="93" spans="1:22" hidden="1" x14ac:dyDescent="0.2">
      <c r="B93" s="53"/>
      <c r="C93" s="53" t="s">
        <v>23</v>
      </c>
      <c r="D93" s="57">
        <v>2</v>
      </c>
      <c r="E93" s="57">
        <v>2</v>
      </c>
      <c r="F93" s="57">
        <v>2</v>
      </c>
      <c r="G93" s="57">
        <v>2</v>
      </c>
      <c r="H93" s="49"/>
      <c r="I93" t="s">
        <v>93</v>
      </c>
      <c r="J93" s="199">
        <v>0.1</v>
      </c>
      <c r="L93" t="s">
        <v>165</v>
      </c>
    </row>
    <row r="94" spans="1:22" hidden="1" x14ac:dyDescent="0.2">
      <c r="B94" s="53"/>
      <c r="C94" s="53" t="s">
        <v>24</v>
      </c>
      <c r="D94" s="58" t="s">
        <v>25</v>
      </c>
      <c r="E94" s="58" t="s">
        <v>25</v>
      </c>
      <c r="F94" s="58" t="s">
        <v>25</v>
      </c>
      <c r="G94" s="58" t="s">
        <v>25</v>
      </c>
      <c r="H94" s="49"/>
      <c r="I94" s="120" t="s">
        <v>94</v>
      </c>
      <c r="J94" s="199">
        <v>7.0000000000000007E-2</v>
      </c>
      <c r="L94" s="118" t="s">
        <v>166</v>
      </c>
    </row>
    <row r="95" spans="1:22" hidden="1" x14ac:dyDescent="0.2">
      <c r="B95" s="53"/>
      <c r="C95" s="53" t="s">
        <v>26</v>
      </c>
      <c r="D95" s="59">
        <f>D92*1000</f>
        <v>100</v>
      </c>
      <c r="E95" s="59">
        <f>E92*1000</f>
        <v>0</v>
      </c>
      <c r="F95" s="59">
        <f>F92*1000</f>
        <v>0</v>
      </c>
      <c r="G95" s="59">
        <f>G92*1000</f>
        <v>100</v>
      </c>
      <c r="H95" s="49"/>
      <c r="I95" t="s">
        <v>95</v>
      </c>
      <c r="J95" s="199">
        <v>6.5000000000000002E-2</v>
      </c>
      <c r="L95" s="118" t="s">
        <v>167</v>
      </c>
    </row>
    <row r="96" spans="1:22" hidden="1" x14ac:dyDescent="0.2">
      <c r="B96" s="53"/>
      <c r="C96" s="53"/>
      <c r="D96" s="60"/>
      <c r="E96" s="60"/>
      <c r="F96" s="60"/>
      <c r="G96" s="60"/>
      <c r="H96" s="49"/>
      <c r="I96" t="s">
        <v>96</v>
      </c>
      <c r="J96" s="199">
        <v>6.5000000000000002E-2</v>
      </c>
    </row>
    <row r="97" spans="1:12" hidden="1" x14ac:dyDescent="0.2">
      <c r="A97" t="s">
        <v>170</v>
      </c>
      <c r="B97" s="61" t="s">
        <v>27</v>
      </c>
      <c r="C97" s="53" t="s">
        <v>28</v>
      </c>
      <c r="D97" s="56">
        <v>0.155</v>
      </c>
      <c r="E97" s="56">
        <v>0.155</v>
      </c>
      <c r="F97" s="56">
        <v>0.155</v>
      </c>
      <c r="G97" s="56">
        <v>0.155</v>
      </c>
      <c r="H97" s="49"/>
      <c r="I97" t="s">
        <v>97</v>
      </c>
      <c r="J97" s="199">
        <v>4.4999999999999998E-2</v>
      </c>
      <c r="L97" t="s">
        <v>168</v>
      </c>
    </row>
    <row r="98" spans="1:12" hidden="1" x14ac:dyDescent="0.2">
      <c r="B98" s="53" t="s">
        <v>29</v>
      </c>
      <c r="C98" s="53" t="s">
        <v>30</v>
      </c>
      <c r="D98" s="194">
        <f>+$J$92</f>
        <v>0.1</v>
      </c>
      <c r="E98" s="194">
        <f>+$J$92</f>
        <v>0.1</v>
      </c>
      <c r="F98" s="194">
        <f>+$J$92</f>
        <v>0.1</v>
      </c>
      <c r="G98" s="194">
        <f>+$J$92</f>
        <v>0.1</v>
      </c>
      <c r="H98" s="49"/>
      <c r="I98" t="s">
        <v>98</v>
      </c>
      <c r="J98" s="199">
        <v>3.5000000000000003E-2</v>
      </c>
    </row>
    <row r="99" spans="1:12" hidden="1" x14ac:dyDescent="0.2">
      <c r="B99" s="53"/>
      <c r="C99" s="53" t="s">
        <v>31</v>
      </c>
      <c r="D99" s="59">
        <f>D98*1000+1000</f>
        <v>1100</v>
      </c>
      <c r="E99" s="59">
        <f>E98*1000+1000</f>
        <v>1100</v>
      </c>
      <c r="F99" s="59">
        <f>F98*1000+1000</f>
        <v>1100</v>
      </c>
      <c r="G99" s="59">
        <f>G98*1000+1000</f>
        <v>1100</v>
      </c>
      <c r="H99" s="49"/>
      <c r="I99" t="s">
        <v>145</v>
      </c>
      <c r="J99" s="200">
        <v>2.75E-2</v>
      </c>
    </row>
    <row r="100" spans="1:12" hidden="1" x14ac:dyDescent="0.2">
      <c r="B100" s="53"/>
      <c r="C100" s="53" t="s">
        <v>32</v>
      </c>
      <c r="D100" s="62" t="str">
        <f>B97</f>
        <v>$1,500 - $2,499</v>
      </c>
      <c r="E100" s="62" t="str">
        <f>D100</f>
        <v>$1,500 - $2,499</v>
      </c>
      <c r="F100" s="62" t="str">
        <f>E100</f>
        <v>$1,500 - $2,499</v>
      </c>
      <c r="G100" s="62" t="str">
        <f>F100</f>
        <v>$1,500 - $2,499</v>
      </c>
      <c r="H100" s="49"/>
      <c r="I100" s="118" t="s">
        <v>99</v>
      </c>
      <c r="J100" s="201"/>
    </row>
    <row r="101" spans="1:12" hidden="1" x14ac:dyDescent="0.2">
      <c r="B101" s="53"/>
      <c r="C101" s="53" t="s">
        <v>33</v>
      </c>
      <c r="D101" s="63">
        <f>D97/12</f>
        <v>1.2916666666666667E-2</v>
      </c>
      <c r="E101" s="63">
        <f>E97/12</f>
        <v>1.2916666666666667E-2</v>
      </c>
      <c r="F101" s="63">
        <f>F97/12</f>
        <v>1.2916666666666667E-2</v>
      </c>
      <c r="G101" s="63">
        <f>G97/12</f>
        <v>1.2916666666666667E-2</v>
      </c>
      <c r="H101" s="49"/>
      <c r="I101" t="s">
        <v>92</v>
      </c>
      <c r="J101" s="199">
        <v>0.1</v>
      </c>
    </row>
    <row r="102" spans="1:12" hidden="1" x14ac:dyDescent="0.2">
      <c r="B102" s="53"/>
      <c r="C102" s="53" t="s">
        <v>34</v>
      </c>
      <c r="D102" s="64">
        <f>D99-D$95*(1+D101)^-D$89</f>
        <v>1026.5095699407559</v>
      </c>
      <c r="E102" s="64">
        <f>E99-E$95*(1+E101)^-E$89</f>
        <v>1100</v>
      </c>
      <c r="F102" s="64">
        <f>F99-F$95*(1+F101)^-F$89</f>
        <v>1100</v>
      </c>
      <c r="G102" s="64">
        <f>G99-G$95*(1+G101)^-G$89</f>
        <v>1053.7004284540171</v>
      </c>
      <c r="H102" s="49"/>
      <c r="I102" t="s">
        <v>93</v>
      </c>
      <c r="J102" s="199">
        <v>0.1</v>
      </c>
    </row>
    <row r="103" spans="1:12" hidden="1" x14ac:dyDescent="0.2">
      <c r="B103" s="53"/>
      <c r="C103" s="53" t="s">
        <v>35</v>
      </c>
      <c r="D103" s="63">
        <f>(((1-(1+D101)^-(D$89-D$93))/D101)+D$93)</f>
        <v>21.044236903582163</v>
      </c>
      <c r="E103" s="63">
        <f>(((1-(1+E101)^-(E$89-E$93))/E101)+E$93)</f>
        <v>31.266502909510546</v>
      </c>
      <c r="F103" s="63">
        <f>(((1-(1+F101)^-(F$89-F$93))/F101)+F$93)</f>
        <v>38.665969466837048</v>
      </c>
      <c r="G103" s="63">
        <f>(((1-(1+G101)^-(G$89-G$93))/G101)+G$93)</f>
        <v>42.642553462478624</v>
      </c>
      <c r="H103" s="49"/>
      <c r="I103" s="120" t="s">
        <v>94</v>
      </c>
      <c r="J103" s="199">
        <v>0.08</v>
      </c>
    </row>
    <row r="104" spans="1:12" hidden="1" x14ac:dyDescent="0.2">
      <c r="B104" s="53"/>
      <c r="C104" s="53" t="s">
        <v>36</v>
      </c>
      <c r="D104" s="65">
        <f>D102/D103</f>
        <v>48.778654918393492</v>
      </c>
      <c r="E104" s="65">
        <f>E102/E103</f>
        <v>35.18142093420385</v>
      </c>
      <c r="F104" s="65">
        <f>F102/F103</f>
        <v>28.448788823035869</v>
      </c>
      <c r="G104" s="65">
        <f>G102/G103</f>
        <v>24.710068766899077</v>
      </c>
      <c r="H104" s="49"/>
      <c r="I104" t="s">
        <v>95</v>
      </c>
      <c r="J104" s="199">
        <v>7.4999999999999997E-2</v>
      </c>
    </row>
    <row r="105" spans="1:12" hidden="1" x14ac:dyDescent="0.2">
      <c r="B105" s="53"/>
      <c r="C105" s="53" t="s">
        <v>37</v>
      </c>
      <c r="D105" s="56">
        <v>0</v>
      </c>
      <c r="E105" s="56">
        <v>0</v>
      </c>
      <c r="F105" s="56">
        <v>0</v>
      </c>
      <c r="G105" s="56">
        <v>0</v>
      </c>
      <c r="H105" s="49"/>
      <c r="I105" t="s">
        <v>96</v>
      </c>
      <c r="J105" s="199">
        <v>7.0000000000000007E-2</v>
      </c>
    </row>
    <row r="106" spans="1:12" hidden="1" x14ac:dyDescent="0.2">
      <c r="B106" s="66"/>
      <c r="C106" s="66" t="s">
        <v>38</v>
      </c>
      <c r="D106" s="67">
        <f>ROUND(D104*(D105+1),2)/1000</f>
        <v>4.8780000000000004E-2</v>
      </c>
      <c r="E106" s="67">
        <f>ROUND(E104*(E105+1),2)/1000</f>
        <v>3.5180000000000003E-2</v>
      </c>
      <c r="F106" s="67">
        <f>ROUND(F104*(F105+1),2)/1000</f>
        <v>2.845E-2</v>
      </c>
      <c r="G106" s="67">
        <f>ROUND(G104*(G105+1),2)/1000</f>
        <v>2.4709999999999999E-2</v>
      </c>
      <c r="H106" s="49"/>
      <c r="I106" t="s">
        <v>97</v>
      </c>
      <c r="J106" s="199">
        <v>0.06</v>
      </c>
    </row>
    <row r="107" spans="1:12" hidden="1" x14ac:dyDescent="0.2">
      <c r="B107" s="66"/>
      <c r="C107" s="66" t="s">
        <v>174</v>
      </c>
      <c r="D107" s="198">
        <f>RATE(D$89,D106*$I$109,-$I$109,D$92*$I$109,1)*12</f>
        <v>0.24348597760320467</v>
      </c>
      <c r="E107" s="198">
        <f>RATE(E$89,E106*$I$109,-$I$109,E$92*$I$109,1)*12</f>
        <v>0.21410708685998053</v>
      </c>
      <c r="F107" s="198">
        <f>RATE(F$89,F106*$I$109,-$I$109,F$92*$I$109,1)*12</f>
        <v>0.20040441545610771</v>
      </c>
      <c r="G107" s="198">
        <f>RATE(G$89,G106*$I$109,-$I$109,G$92*$I$109,1)*12</f>
        <v>0.19306743703390075</v>
      </c>
      <c r="H107" s="49"/>
      <c r="I107" t="s">
        <v>98</v>
      </c>
      <c r="J107" s="199">
        <v>0.05</v>
      </c>
    </row>
    <row r="108" spans="1:12" hidden="1" x14ac:dyDescent="0.2">
      <c r="B108" s="53"/>
      <c r="C108" s="53"/>
      <c r="D108" s="60"/>
      <c r="E108" s="60"/>
      <c r="F108" s="60"/>
      <c r="G108" s="60"/>
      <c r="H108" s="49"/>
    </row>
    <row r="109" spans="1:12" hidden="1" x14ac:dyDescent="0.2">
      <c r="A109" t="s">
        <v>170</v>
      </c>
      <c r="B109" s="61" t="s">
        <v>39</v>
      </c>
      <c r="C109" s="53" t="s">
        <v>28</v>
      </c>
      <c r="D109" s="56">
        <v>0.13500000000000001</v>
      </c>
      <c r="E109" s="56">
        <v>0.13500000000000001</v>
      </c>
      <c r="F109" s="56">
        <v>0.13500000000000001</v>
      </c>
      <c r="G109" s="56">
        <v>0.13500000000000001</v>
      </c>
      <c r="H109" s="49"/>
      <c r="I109" s="197">
        <v>1000</v>
      </c>
      <c r="J109" s="162" t="s">
        <v>175</v>
      </c>
    </row>
    <row r="110" spans="1:12" hidden="1" x14ac:dyDescent="0.2">
      <c r="B110" s="53" t="s">
        <v>40</v>
      </c>
      <c r="C110" s="53" t="s">
        <v>30</v>
      </c>
      <c r="D110" s="194">
        <f>+$J$93</f>
        <v>0.1</v>
      </c>
      <c r="E110" s="194">
        <f>+$J$93</f>
        <v>0.1</v>
      </c>
      <c r="F110" s="194">
        <f>+$J$93</f>
        <v>0.1</v>
      </c>
      <c r="G110" s="194">
        <f>+$J$93</f>
        <v>0.1</v>
      </c>
      <c r="H110" s="49"/>
    </row>
    <row r="111" spans="1:12" hidden="1" x14ac:dyDescent="0.2">
      <c r="B111" s="53"/>
      <c r="C111" s="53" t="s">
        <v>31</v>
      </c>
      <c r="D111" s="59">
        <f>D110*1000+1000</f>
        <v>1100</v>
      </c>
      <c r="E111" s="59">
        <f>E110*1000+1000</f>
        <v>1100</v>
      </c>
      <c r="F111" s="59">
        <f>F110*1000+1000</f>
        <v>1100</v>
      </c>
      <c r="G111" s="59">
        <f>G110*1000+1000</f>
        <v>1100</v>
      </c>
      <c r="H111" s="49"/>
      <c r="I111" s="202" t="s">
        <v>176</v>
      </c>
    </row>
    <row r="112" spans="1:12" hidden="1" x14ac:dyDescent="0.2">
      <c r="B112" s="53"/>
      <c r="C112" s="53" t="s">
        <v>32</v>
      </c>
      <c r="D112" s="62" t="str">
        <f>B109</f>
        <v>$2,500 - $4,999</v>
      </c>
      <c r="E112" s="62" t="str">
        <f>D112</f>
        <v>$2,500 - $4,999</v>
      </c>
      <c r="F112" s="62" t="str">
        <f>E112</f>
        <v>$2,500 - $4,999</v>
      </c>
      <c r="G112" s="62" t="str">
        <f>F112</f>
        <v>$2,500 - $4,999</v>
      </c>
      <c r="H112" s="49"/>
      <c r="I112" s="202" t="s">
        <v>177</v>
      </c>
    </row>
    <row r="113" spans="1:9" hidden="1" x14ac:dyDescent="0.2">
      <c r="B113" s="53"/>
      <c r="C113" s="53" t="s">
        <v>33</v>
      </c>
      <c r="D113" s="63">
        <f>D109/12</f>
        <v>1.1250000000000001E-2</v>
      </c>
      <c r="E113" s="63">
        <f>E109/12</f>
        <v>1.1250000000000001E-2</v>
      </c>
      <c r="F113" s="63">
        <f>F109/12</f>
        <v>1.1250000000000001E-2</v>
      </c>
      <c r="G113" s="63">
        <f>G109/12</f>
        <v>1.1250000000000001E-2</v>
      </c>
      <c r="H113" s="49"/>
      <c r="I113" s="202" t="s">
        <v>178</v>
      </c>
    </row>
    <row r="114" spans="1:9" hidden="1" x14ac:dyDescent="0.2">
      <c r="B114" s="53"/>
      <c r="C114" s="53" t="s">
        <v>34</v>
      </c>
      <c r="D114" s="64">
        <f>D111-D$95*(1+D113)^-D$89</f>
        <v>1023.5468877917463</v>
      </c>
      <c r="E114" s="64">
        <f>E111-E$95*(1+E113)^-E$89</f>
        <v>1100</v>
      </c>
      <c r="F114" s="64">
        <f>F111-F$95*(1+F113)^-F$89</f>
        <v>1100</v>
      </c>
      <c r="G114" s="64">
        <f>G111-G$95*(1+G113)^-G$89</f>
        <v>1048.8921133663544</v>
      </c>
      <c r="H114" s="49"/>
    </row>
    <row r="115" spans="1:9" hidden="1" x14ac:dyDescent="0.2">
      <c r="B115" s="53"/>
      <c r="C115" s="53" t="s">
        <v>35</v>
      </c>
      <c r="D115" s="63">
        <f>(((1-(1+D113)^-(D$89-D$93))/D113)+D$93)</f>
        <v>21.3929037067082</v>
      </c>
      <c r="E115" s="63">
        <f>(((1-(1+E113)^-(E$89-E$93))/E113)+E$93)</f>
        <v>32.128901135931798</v>
      </c>
      <c r="F115" s="63">
        <f>(((1-(1+F113)^-(F$89-F$93))/F113)+F$93)</f>
        <v>40.08221707887877</v>
      </c>
      <c r="G115" s="63">
        <f>(((1-(1+G113)^-(G$89-G$93))/G113)+G$93)</f>
        <v>44.43174895572912</v>
      </c>
      <c r="H115" s="49"/>
    </row>
    <row r="116" spans="1:9" hidden="1" x14ac:dyDescent="0.2">
      <c r="B116" s="53"/>
      <c r="C116" s="53" t="s">
        <v>36</v>
      </c>
      <c r="D116" s="65">
        <f>D114/D115</f>
        <v>47.845159396047364</v>
      </c>
      <c r="E116" s="65">
        <f>E114/E115</f>
        <v>34.237087516503948</v>
      </c>
      <c r="F116" s="65">
        <f>F114/F115</f>
        <v>27.443591701409211</v>
      </c>
      <c r="G116" s="65">
        <f>G114/G115</f>
        <v>23.606815802174452</v>
      </c>
      <c r="H116" s="49"/>
    </row>
    <row r="117" spans="1:9" hidden="1" x14ac:dyDescent="0.2">
      <c r="B117" s="53"/>
      <c r="C117" s="53" t="s">
        <v>37</v>
      </c>
      <c r="D117" s="56">
        <v>0</v>
      </c>
      <c r="E117" s="56">
        <v>0</v>
      </c>
      <c r="F117" s="56">
        <v>0</v>
      </c>
      <c r="G117" s="56">
        <v>0</v>
      </c>
      <c r="H117" s="49"/>
    </row>
    <row r="118" spans="1:9" hidden="1" x14ac:dyDescent="0.2">
      <c r="B118" s="66"/>
      <c r="C118" s="66" t="s">
        <v>38</v>
      </c>
      <c r="D118" s="67">
        <f>ROUND(D116*(D117+1),2)/1000</f>
        <v>4.7850000000000004E-2</v>
      </c>
      <c r="E118" s="67">
        <f>ROUND(E116*(E117+1),2)/1000</f>
        <v>3.424E-2</v>
      </c>
      <c r="F118" s="67">
        <f>ROUND(F116*(F117+1),2)/1000</f>
        <v>2.7440000000000003E-2</v>
      </c>
      <c r="G118" s="67">
        <f>ROUND(G116*(G117+1),2)/1000</f>
        <v>2.3609999999999999E-2</v>
      </c>
      <c r="H118" s="49"/>
    </row>
    <row r="119" spans="1:9" hidden="1" x14ac:dyDescent="0.2">
      <c r="B119" s="66"/>
      <c r="C119" s="66" t="s">
        <v>174</v>
      </c>
      <c r="D119" s="198">
        <f>RATE(D$89,D118*$I$109,-$I$109,D$92*$I$109,1)*12</f>
        <v>0.22416824708102867</v>
      </c>
      <c r="E119" s="198">
        <f>RATE(E$89,E118*$I$109,-$I$109,E$92*$I$109,1)*12</f>
        <v>0.19452220323677313</v>
      </c>
      <c r="F119" s="198">
        <f>RATE(F$89,F118*$I$109,-$I$109,F$92*$I$109,1)*12</f>
        <v>0.18036949095611277</v>
      </c>
      <c r="G119" s="198">
        <f>RATE(G$89,G118*$I$109,-$I$109,G$92*$I$109,1)*12</f>
        <v>0.17292642438477082</v>
      </c>
      <c r="H119" s="49"/>
    </row>
    <row r="120" spans="1:9" hidden="1" x14ac:dyDescent="0.2">
      <c r="B120" s="53"/>
      <c r="C120" s="53"/>
      <c r="D120" s="60"/>
      <c r="E120" s="60"/>
      <c r="F120" s="60"/>
      <c r="G120" s="60"/>
      <c r="H120" s="49"/>
    </row>
    <row r="121" spans="1:9" hidden="1" x14ac:dyDescent="0.2">
      <c r="A121" t="s">
        <v>170</v>
      </c>
      <c r="B121" s="61" t="s">
        <v>41</v>
      </c>
      <c r="C121" s="53" t="s">
        <v>28</v>
      </c>
      <c r="D121" s="56">
        <v>0.11899999999999999</v>
      </c>
      <c r="E121" s="56">
        <v>0.11899999999999999</v>
      </c>
      <c r="F121" s="56">
        <v>0.11899999999999999</v>
      </c>
      <c r="G121" s="56">
        <v>0.11899999999999999</v>
      </c>
      <c r="H121" s="49"/>
    </row>
    <row r="122" spans="1:9" hidden="1" x14ac:dyDescent="0.2">
      <c r="B122" s="53" t="s">
        <v>42</v>
      </c>
      <c r="C122" s="53" t="s">
        <v>30</v>
      </c>
      <c r="D122" s="194">
        <f>+$J$94</f>
        <v>7.0000000000000007E-2</v>
      </c>
      <c r="E122" s="194">
        <f>+$J$94</f>
        <v>7.0000000000000007E-2</v>
      </c>
      <c r="F122" s="194">
        <f>+$J$94</f>
        <v>7.0000000000000007E-2</v>
      </c>
      <c r="G122" s="194">
        <f>+$J$94</f>
        <v>7.0000000000000007E-2</v>
      </c>
      <c r="H122" s="49"/>
    </row>
    <row r="123" spans="1:9" hidden="1" x14ac:dyDescent="0.2">
      <c r="B123" s="53"/>
      <c r="C123" s="53" t="s">
        <v>31</v>
      </c>
      <c r="D123" s="59">
        <f>D122*1000+1000</f>
        <v>1070</v>
      </c>
      <c r="E123" s="59">
        <f>E122*1000+1000</f>
        <v>1070</v>
      </c>
      <c r="F123" s="59">
        <f>F122*1000+1000</f>
        <v>1070</v>
      </c>
      <c r="G123" s="59">
        <f>G122*1000+1000</f>
        <v>1070</v>
      </c>
      <c r="H123" s="49"/>
    </row>
    <row r="124" spans="1:9" hidden="1" x14ac:dyDescent="0.2">
      <c r="B124" s="53"/>
      <c r="C124" s="53" t="s">
        <v>32</v>
      </c>
      <c r="D124" s="62" t="str">
        <f>B121</f>
        <v>$5,000 - $9,999</v>
      </c>
      <c r="E124" s="62" t="str">
        <f>D124</f>
        <v>$5,000 - $9,999</v>
      </c>
      <c r="F124" s="62" t="str">
        <f>E124</f>
        <v>$5,000 - $9,999</v>
      </c>
      <c r="G124" s="62" t="str">
        <f>F124</f>
        <v>$5,000 - $9,999</v>
      </c>
      <c r="H124" s="49"/>
    </row>
    <row r="125" spans="1:9" hidden="1" x14ac:dyDescent="0.2">
      <c r="B125" s="53"/>
      <c r="C125" s="53" t="s">
        <v>33</v>
      </c>
      <c r="D125" s="63">
        <f>D121/12</f>
        <v>9.9166666666666656E-3</v>
      </c>
      <c r="E125" s="63">
        <f>E121/12</f>
        <v>9.9166666666666656E-3</v>
      </c>
      <c r="F125" s="63">
        <f>F121/12</f>
        <v>9.9166666666666656E-3</v>
      </c>
      <c r="G125" s="63">
        <f>G121/12</f>
        <v>9.9166666666666656E-3</v>
      </c>
      <c r="H125" s="49"/>
    </row>
    <row r="126" spans="1:9" hidden="1" x14ac:dyDescent="0.2">
      <c r="B126" s="53"/>
      <c r="C126" s="53" t="s">
        <v>34</v>
      </c>
      <c r="D126" s="64">
        <f>D123-D$95*(1+D125)^-D$89</f>
        <v>991.08727261062472</v>
      </c>
      <c r="E126" s="64">
        <f>E123-E$95*(1+E125)^-E$89</f>
        <v>1070</v>
      </c>
      <c r="F126" s="64">
        <f>F123-F$95*(1+F125)^-F$89</f>
        <v>1070</v>
      </c>
      <c r="G126" s="64">
        <f>G123-G$95*(1+G125)^-G$89</f>
        <v>1014.6818516792972</v>
      </c>
      <c r="H126" s="49"/>
    </row>
    <row r="127" spans="1:9" hidden="1" x14ac:dyDescent="0.2">
      <c r="B127" s="53"/>
      <c r="C127" s="53" t="s">
        <v>35</v>
      </c>
      <c r="D127" s="63">
        <f>(((1-(1+D125)^-(D$89-D$93))/D125)+D$93)</f>
        <v>21.678396522222364</v>
      </c>
      <c r="E127" s="63">
        <f>(((1-(1+E125)^-(E$89-E$93))/E125)+E$93)</f>
        <v>32.844964152536484</v>
      </c>
      <c r="F127" s="63">
        <f>(((1-(1+F125)^-(F$89-F$93))/F125)+F$93)</f>
        <v>41.27201470568852</v>
      </c>
      <c r="G127" s="63">
        <f>(((1-(1+G125)^-(G$89-G$93))/G125)+G$93)</f>
        <v>45.945480741712174</v>
      </c>
      <c r="H127" s="49"/>
    </row>
    <row r="128" spans="1:9" hidden="1" x14ac:dyDescent="0.2">
      <c r="B128" s="53"/>
      <c r="C128" s="53" t="s">
        <v>36</v>
      </c>
      <c r="D128" s="65">
        <f>D126/D127</f>
        <v>45.717738929383842</v>
      </c>
      <c r="E128" s="65">
        <f>E126/E127</f>
        <v>32.577292367584093</v>
      </c>
      <c r="F128" s="65">
        <f>F126/F127</f>
        <v>25.925557732768542</v>
      </c>
      <c r="G128" s="65">
        <f>G126/G127</f>
        <v>22.08447567201328</v>
      </c>
      <c r="H128" s="49"/>
    </row>
    <row r="129" spans="1:8" hidden="1" x14ac:dyDescent="0.2">
      <c r="B129" s="53"/>
      <c r="C129" s="53" t="s">
        <v>37</v>
      </c>
      <c r="D129" s="56">
        <v>0</v>
      </c>
      <c r="E129" s="56">
        <v>0</v>
      </c>
      <c r="F129" s="56">
        <v>0</v>
      </c>
      <c r="G129" s="56">
        <v>0</v>
      </c>
      <c r="H129" s="49"/>
    </row>
    <row r="130" spans="1:8" hidden="1" x14ac:dyDescent="0.2">
      <c r="B130" s="66"/>
      <c r="C130" s="66" t="s">
        <v>38</v>
      </c>
      <c r="D130" s="67">
        <f>ROUND(D128*(D129+1),2)/1000</f>
        <v>4.5719999999999997E-2</v>
      </c>
      <c r="E130" s="67">
        <f>ROUND(E128*(E129+1),2)/1000</f>
        <v>3.2579999999999998E-2</v>
      </c>
      <c r="F130" s="67">
        <f>ROUND(F128*(F129+1),2)/1000</f>
        <v>2.5929999999999998E-2</v>
      </c>
      <c r="G130" s="67">
        <f>ROUND(G128*(G129+1),2)/1000</f>
        <v>2.2079999999999999E-2</v>
      </c>
      <c r="H130" s="49"/>
    </row>
    <row r="131" spans="1:8" hidden="1" x14ac:dyDescent="0.2">
      <c r="B131" s="66"/>
      <c r="C131" s="66" t="s">
        <v>174</v>
      </c>
      <c r="D131" s="198">
        <f>RATE(D$89,D130*$I$109,-$I$109,D$92*$I$109,1)*12</f>
        <v>0.17946061988094233</v>
      </c>
      <c r="E131" s="198">
        <f>RATE(E$89,E130*$I$109,-$I$109,E$92*$I$109,1)*12</f>
        <v>0.15925078325650593</v>
      </c>
      <c r="F131" s="198">
        <f>RATE(F$89,F130*$I$109,-$I$109,F$92*$I$109,1)*12</f>
        <v>0.14969785331073532</v>
      </c>
      <c r="G131" s="198">
        <f>RATE(G$89,G130*$I$109,-$I$109,G$92*$I$109,1)*12</f>
        <v>0.14430769003959609</v>
      </c>
      <c r="H131" s="49"/>
    </row>
    <row r="132" spans="1:8" hidden="1" x14ac:dyDescent="0.2">
      <c r="B132" s="53"/>
      <c r="C132" s="53"/>
      <c r="D132" s="60"/>
      <c r="E132" s="60"/>
      <c r="F132" s="60"/>
      <c r="G132" s="60"/>
      <c r="H132" s="49"/>
    </row>
    <row r="133" spans="1:8" hidden="1" x14ac:dyDescent="0.2">
      <c r="A133" t="s">
        <v>170</v>
      </c>
      <c r="B133" s="61" t="s">
        <v>43</v>
      </c>
      <c r="C133" s="53" t="s">
        <v>28</v>
      </c>
      <c r="D133" s="56">
        <v>0.11</v>
      </c>
      <c r="E133" s="56">
        <v>0.11</v>
      </c>
      <c r="F133" s="56">
        <v>0.11</v>
      </c>
      <c r="G133" s="56">
        <v>0.11</v>
      </c>
      <c r="H133" s="49"/>
    </row>
    <row r="134" spans="1:8" hidden="1" x14ac:dyDescent="0.2">
      <c r="B134" s="53" t="s">
        <v>44</v>
      </c>
      <c r="C134" s="53" t="s">
        <v>30</v>
      </c>
      <c r="D134" s="194">
        <f>+$J$95</f>
        <v>6.5000000000000002E-2</v>
      </c>
      <c r="E134" s="194">
        <f>+$J$95</f>
        <v>6.5000000000000002E-2</v>
      </c>
      <c r="F134" s="194">
        <f>+$J$95</f>
        <v>6.5000000000000002E-2</v>
      </c>
      <c r="G134" s="194">
        <f>+$J$95</f>
        <v>6.5000000000000002E-2</v>
      </c>
      <c r="H134" s="49"/>
    </row>
    <row r="135" spans="1:8" hidden="1" x14ac:dyDescent="0.2">
      <c r="B135" s="53"/>
      <c r="C135" s="53" t="s">
        <v>31</v>
      </c>
      <c r="D135" s="59">
        <f>D134*1000+1000</f>
        <v>1065</v>
      </c>
      <c r="E135" s="59">
        <f>E134*1000+1000</f>
        <v>1065</v>
      </c>
      <c r="F135" s="59">
        <f>F134*1000+1000</f>
        <v>1065</v>
      </c>
      <c r="G135" s="59">
        <f>G134*1000+1000</f>
        <v>1065</v>
      </c>
      <c r="H135" s="49"/>
    </row>
    <row r="136" spans="1:8" hidden="1" x14ac:dyDescent="0.2">
      <c r="B136" s="53"/>
      <c r="C136" s="53" t="s">
        <v>32</v>
      </c>
      <c r="D136" s="62" t="str">
        <f>B133</f>
        <v>$10,000 - $14,999</v>
      </c>
      <c r="E136" s="62" t="str">
        <f>D136</f>
        <v>$10,000 - $14,999</v>
      </c>
      <c r="F136" s="62" t="str">
        <f>E136</f>
        <v>$10,000 - $14,999</v>
      </c>
      <c r="G136" s="62" t="str">
        <f>F136</f>
        <v>$10,000 - $14,999</v>
      </c>
      <c r="H136" s="49"/>
    </row>
    <row r="137" spans="1:8" hidden="1" x14ac:dyDescent="0.2">
      <c r="B137" s="53"/>
      <c r="C137" s="53" t="s">
        <v>33</v>
      </c>
      <c r="D137" s="63">
        <f>D133/12</f>
        <v>9.1666666666666667E-3</v>
      </c>
      <c r="E137" s="63">
        <f>E133/12</f>
        <v>9.1666666666666667E-3</v>
      </c>
      <c r="F137" s="63">
        <f>F133/12</f>
        <v>9.1666666666666667E-3</v>
      </c>
      <c r="G137" s="63">
        <f>G133/12</f>
        <v>9.1666666666666667E-3</v>
      </c>
      <c r="H137" s="49"/>
    </row>
    <row r="138" spans="1:8" hidden="1" x14ac:dyDescent="0.2">
      <c r="B138" s="53"/>
      <c r="C138" s="53" t="s">
        <v>34</v>
      </c>
      <c r="D138" s="64">
        <f>D135-D$95*(1+D137)^-D$89</f>
        <v>984.66765038106871</v>
      </c>
      <c r="E138" s="64">
        <f>E135-E$95*(1+E137)^-E$89</f>
        <v>1065</v>
      </c>
      <c r="F138" s="64">
        <f>F135-F$95*(1+F137)^-F$89</f>
        <v>1065</v>
      </c>
      <c r="G138" s="64">
        <f>G135-G$95*(1+G137)^-G$89</f>
        <v>1007.1602810139427</v>
      </c>
      <c r="H138" s="49"/>
    </row>
    <row r="139" spans="1:8" hidden="1" x14ac:dyDescent="0.2">
      <c r="B139" s="53"/>
      <c r="C139" s="53" t="s">
        <v>35</v>
      </c>
      <c r="D139" s="63">
        <f>(((1-(1+D137)^-(D$89-D$93))/D137)+D$93)</f>
        <v>21.8416078064358</v>
      </c>
      <c r="E139" s="63">
        <f>(((1-(1+E137)^-(E$89-E$93))/E137)+E$93)</f>
        <v>33.258339548840127</v>
      </c>
      <c r="F139" s="63">
        <f>(((1-(1+F137)^-(F$89-F$93))/F137)+F$93)</f>
        <v>41.964546327512487</v>
      </c>
      <c r="G139" s="63">
        <f>(((1-(1+G137)^-(G$89-G$93))/G137)+G$93)</f>
        <v>46.830937479430496</v>
      </c>
      <c r="H139" s="49"/>
    </row>
    <row r="140" spans="1:8" hidden="1" x14ac:dyDescent="0.2">
      <c r="B140" s="53"/>
      <c r="C140" s="53" t="s">
        <v>36</v>
      </c>
      <c r="D140" s="65">
        <f>D138/D139</f>
        <v>45.082196288266324</v>
      </c>
      <c r="E140" s="65">
        <f>E138/E139</f>
        <v>32.02204362716423</v>
      </c>
      <c r="F140" s="65">
        <f>F138/F139</f>
        <v>25.378565794282697</v>
      </c>
      <c r="G140" s="65">
        <f>G138/G139</f>
        <v>21.506301928213944</v>
      </c>
      <c r="H140" s="49"/>
    </row>
    <row r="141" spans="1:8" hidden="1" x14ac:dyDescent="0.2">
      <c r="B141" s="53"/>
      <c r="C141" s="53" t="s">
        <v>37</v>
      </c>
      <c r="D141" s="56">
        <v>0</v>
      </c>
      <c r="E141" s="56">
        <v>0</v>
      </c>
      <c r="F141" s="56">
        <v>0</v>
      </c>
      <c r="G141" s="56">
        <v>0</v>
      </c>
      <c r="H141" s="49"/>
    </row>
    <row r="142" spans="1:8" hidden="1" x14ac:dyDescent="0.2">
      <c r="B142" s="66"/>
      <c r="C142" s="66" t="s">
        <v>38</v>
      </c>
      <c r="D142" s="67">
        <f>ROUND(D140*(D141+1),2)/1000</f>
        <v>4.5079999999999995E-2</v>
      </c>
      <c r="E142" s="67">
        <f>ROUND(E140*(E141+1),2)/1000</f>
        <v>3.202E-2</v>
      </c>
      <c r="F142" s="67">
        <f>ROUND(F140*(F141+1),2)/1000</f>
        <v>2.538E-2</v>
      </c>
      <c r="G142" s="67">
        <f>ROUND(G140*(G141+1),2)/1000</f>
        <v>2.1510000000000001E-2</v>
      </c>
      <c r="H142" s="49"/>
    </row>
    <row r="143" spans="1:8" hidden="1" x14ac:dyDescent="0.2">
      <c r="B143" s="66"/>
      <c r="C143" s="66" t="s">
        <v>174</v>
      </c>
      <c r="D143" s="198">
        <f>RATE(D$89,D142*$I$109,-$I$109,D$92*$I$109,1)*12</f>
        <v>0.1658956737471825</v>
      </c>
      <c r="E143" s="198">
        <f>RATE(E$89,E142*$I$109,-$I$109,E$92*$I$109,1)*12</f>
        <v>0.14714076760890316</v>
      </c>
      <c r="F143" s="198">
        <f>RATE(F$89,F142*$I$109,-$I$109,F$92*$I$109,1)*12</f>
        <v>0.13829384941522213</v>
      </c>
      <c r="G143" s="198">
        <f>RATE(G$89,G142*$I$109,-$I$109,G$92*$I$109,1)*12</f>
        <v>0.13345116211210517</v>
      </c>
      <c r="H143" s="49"/>
    </row>
    <row r="144" spans="1:8" hidden="1" x14ac:dyDescent="0.2">
      <c r="B144" s="53"/>
      <c r="C144" s="53"/>
      <c r="D144" s="60"/>
      <c r="E144" s="60"/>
      <c r="F144" s="60"/>
      <c r="G144" s="60"/>
      <c r="H144" s="49"/>
    </row>
    <row r="145" spans="1:8" hidden="1" x14ac:dyDescent="0.2">
      <c r="A145" t="s">
        <v>170</v>
      </c>
      <c r="B145" s="61" t="s">
        <v>45</v>
      </c>
      <c r="C145" s="53" t="s">
        <v>28</v>
      </c>
      <c r="D145" s="56">
        <v>0.106</v>
      </c>
      <c r="E145" s="56">
        <v>0.106</v>
      </c>
      <c r="F145" s="56">
        <v>0.106</v>
      </c>
      <c r="G145" s="56">
        <v>0.106</v>
      </c>
      <c r="H145" s="49"/>
    </row>
    <row r="146" spans="1:8" hidden="1" x14ac:dyDescent="0.2">
      <c r="B146" s="53" t="s">
        <v>46</v>
      </c>
      <c r="C146" s="53" t="s">
        <v>30</v>
      </c>
      <c r="D146" s="194">
        <f>+$J$96</f>
        <v>6.5000000000000002E-2</v>
      </c>
      <c r="E146" s="194">
        <f>+$J$96</f>
        <v>6.5000000000000002E-2</v>
      </c>
      <c r="F146" s="194">
        <f>+$J$96</f>
        <v>6.5000000000000002E-2</v>
      </c>
      <c r="G146" s="194">
        <f>+$J$96</f>
        <v>6.5000000000000002E-2</v>
      </c>
      <c r="H146" s="49"/>
    </row>
    <row r="147" spans="1:8" hidden="1" x14ac:dyDescent="0.2">
      <c r="B147" s="53"/>
      <c r="C147" s="53" t="s">
        <v>31</v>
      </c>
      <c r="D147" s="59">
        <f>D146*1000+1000</f>
        <v>1065</v>
      </c>
      <c r="E147" s="59">
        <f>E146*1000+1000</f>
        <v>1065</v>
      </c>
      <c r="F147" s="59">
        <f>F146*1000+1000</f>
        <v>1065</v>
      </c>
      <c r="G147" s="59">
        <f>G146*1000+1000</f>
        <v>1065</v>
      </c>
      <c r="H147" s="49"/>
    </row>
    <row r="148" spans="1:8" hidden="1" x14ac:dyDescent="0.2">
      <c r="B148" s="53"/>
      <c r="C148" s="53" t="s">
        <v>32</v>
      </c>
      <c r="D148" s="62" t="str">
        <f>B145</f>
        <v>$15,000 - $19,999</v>
      </c>
      <c r="E148" s="62" t="str">
        <f>D148</f>
        <v>$15,000 - $19,999</v>
      </c>
      <c r="F148" s="62" t="str">
        <f>E148</f>
        <v>$15,000 - $19,999</v>
      </c>
      <c r="G148" s="62" t="str">
        <f>F148</f>
        <v>$15,000 - $19,999</v>
      </c>
      <c r="H148" s="49"/>
    </row>
    <row r="149" spans="1:8" hidden="1" x14ac:dyDescent="0.2">
      <c r="B149" s="53"/>
      <c r="C149" s="53" t="s">
        <v>33</v>
      </c>
      <c r="D149" s="63">
        <f>D145/12</f>
        <v>8.8333333333333337E-3</v>
      </c>
      <c r="E149" s="63">
        <f>E145/12</f>
        <v>8.8333333333333337E-3</v>
      </c>
      <c r="F149" s="63">
        <f>F145/12</f>
        <v>8.8333333333333337E-3</v>
      </c>
      <c r="G149" s="63">
        <f>G145/12</f>
        <v>8.8333333333333337E-3</v>
      </c>
      <c r="H149" s="49"/>
    </row>
    <row r="150" spans="1:8" hidden="1" x14ac:dyDescent="0.2">
      <c r="B150" s="53"/>
      <c r="C150" s="53" t="s">
        <v>34</v>
      </c>
      <c r="D150" s="64">
        <f>D147-D$95*(1+D149)^-D$89</f>
        <v>984.02819224892926</v>
      </c>
      <c r="E150" s="64">
        <f>E147-E$95*(1+E149)^-E$89</f>
        <v>1065</v>
      </c>
      <c r="F150" s="64">
        <f>F147-F$95*(1+F149)^-F$89</f>
        <v>1065</v>
      </c>
      <c r="G150" s="64">
        <f>G147-G$95*(1+G149)^-G$89</f>
        <v>1006.0023669621527</v>
      </c>
      <c r="H150" s="49"/>
    </row>
    <row r="151" spans="1:8" hidden="1" x14ac:dyDescent="0.2">
      <c r="B151" s="53"/>
      <c r="C151" s="53" t="s">
        <v>35</v>
      </c>
      <c r="D151" s="63">
        <f>(((1-(1+D149)^-(D$89-D$93))/D149)+D$93)</f>
        <v>21.914761051062889</v>
      </c>
      <c r="E151" s="63">
        <f>(((1-(1+E149)^-(E$89-E$93))/E149)+E$93)</f>
        <v>33.444567455109109</v>
      </c>
      <c r="F151" s="63">
        <f>(((1-(1+F149)^-(F$89-F$93))/F149)+F$93)</f>
        <v>42.277884573318417</v>
      </c>
      <c r="G151" s="63">
        <f>(((1-(1+G149)^-(G$89-G$93))/G149)+G$93)</f>
        <v>47.232609801076187</v>
      </c>
      <c r="H151" s="49"/>
    </row>
    <row r="152" spans="1:8" hidden="1" x14ac:dyDescent="0.2">
      <c r="B152" s="53"/>
      <c r="C152" s="53" t="s">
        <v>36</v>
      </c>
      <c r="D152" s="65">
        <f>D150/D151</f>
        <v>44.902528937280053</v>
      </c>
      <c r="E152" s="65">
        <f>E150/E151</f>
        <v>31.843736697432064</v>
      </c>
      <c r="F152" s="65">
        <f>F150/F151</f>
        <v>25.190475132526423</v>
      </c>
      <c r="G152" s="65">
        <f>G150/G151</f>
        <v>21.298894369779905</v>
      </c>
      <c r="H152" s="49"/>
    </row>
    <row r="153" spans="1:8" hidden="1" x14ac:dyDescent="0.2">
      <c r="B153" s="53"/>
      <c r="C153" s="53" t="s">
        <v>37</v>
      </c>
      <c r="D153" s="56">
        <v>0</v>
      </c>
      <c r="E153" s="56">
        <v>0</v>
      </c>
      <c r="F153" s="56">
        <v>0</v>
      </c>
      <c r="G153" s="56">
        <v>0</v>
      </c>
      <c r="H153" s="49"/>
    </row>
    <row r="154" spans="1:8" hidden="1" x14ac:dyDescent="0.2">
      <c r="B154" s="53"/>
      <c r="C154" s="66" t="s">
        <v>38</v>
      </c>
      <c r="D154" s="67">
        <f>ROUND(D152*(D153+1),2)/1000</f>
        <v>4.4899999999999995E-2</v>
      </c>
      <c r="E154" s="67">
        <f>ROUND(E152*(E153+1),2)/1000</f>
        <v>3.184E-2</v>
      </c>
      <c r="F154" s="67">
        <f>ROUND(F152*(F153+1),2)/1000</f>
        <v>2.5190000000000001E-2</v>
      </c>
      <c r="G154" s="67">
        <f>ROUND(G152*(G153+1),2)/1000</f>
        <v>2.1299999999999999E-2</v>
      </c>
      <c r="H154" s="49"/>
    </row>
    <row r="155" spans="1:8" hidden="1" x14ac:dyDescent="0.2">
      <c r="B155" s="53"/>
      <c r="C155" s="66" t="s">
        <v>174</v>
      </c>
      <c r="D155" s="198">
        <f>RATE(D$89,D154*$I$109,-$I$109,D$92*$I$109,1)*12</f>
        <v>0.16206918972150308</v>
      </c>
      <c r="E155" s="198">
        <f>RATE(E$89,E154*$I$109,-$I$109,E$92*$I$109,1)*12</f>
        <v>0.14322442364019269</v>
      </c>
      <c r="F155" s="198">
        <f>RATE(F$89,F154*$I$109,-$I$109,F$92*$I$109,1)*12</f>
        <v>0.13432364957807838</v>
      </c>
      <c r="G155" s="198">
        <f>RATE(G$89,G154*$I$109,-$I$109,G$92*$I$109,1)*12</f>
        <v>0.12942316628200259</v>
      </c>
      <c r="H155" s="49"/>
    </row>
    <row r="156" spans="1:8" hidden="1" x14ac:dyDescent="0.2">
      <c r="B156" s="53"/>
      <c r="C156" s="53"/>
      <c r="D156" s="60"/>
      <c r="E156" s="60"/>
      <c r="F156" s="60"/>
      <c r="G156" s="60"/>
      <c r="H156" s="49"/>
    </row>
    <row r="157" spans="1:8" hidden="1" x14ac:dyDescent="0.2">
      <c r="A157" t="s">
        <v>170</v>
      </c>
      <c r="B157" s="61" t="s">
        <v>47</v>
      </c>
      <c r="C157" s="53" t="s">
        <v>28</v>
      </c>
      <c r="D157" s="56">
        <v>9.8000000000000004E-2</v>
      </c>
      <c r="E157" s="56">
        <v>9.8000000000000004E-2</v>
      </c>
      <c r="F157" s="56">
        <v>9.8000000000000004E-2</v>
      </c>
      <c r="G157" s="56">
        <v>9.8000000000000004E-2</v>
      </c>
      <c r="H157" s="49"/>
    </row>
    <row r="158" spans="1:8" hidden="1" x14ac:dyDescent="0.2">
      <c r="B158" s="53" t="s">
        <v>48</v>
      </c>
      <c r="C158" s="53" t="s">
        <v>30</v>
      </c>
      <c r="D158" s="194">
        <f>+$J$97</f>
        <v>4.4999999999999998E-2</v>
      </c>
      <c r="E158" s="194">
        <f>+$J$97</f>
        <v>4.4999999999999998E-2</v>
      </c>
      <c r="F158" s="194">
        <f>+$J$97</f>
        <v>4.4999999999999998E-2</v>
      </c>
      <c r="G158" s="194">
        <f>+$J$97</f>
        <v>4.4999999999999998E-2</v>
      </c>
      <c r="H158" s="49"/>
    </row>
    <row r="159" spans="1:8" hidden="1" x14ac:dyDescent="0.2">
      <c r="B159" s="53"/>
      <c r="C159" s="53" t="s">
        <v>31</v>
      </c>
      <c r="D159" s="59">
        <f>D158*1000+1000</f>
        <v>1045</v>
      </c>
      <c r="E159" s="59">
        <f>E158*1000+1000</f>
        <v>1045</v>
      </c>
      <c r="F159" s="59">
        <f>F158*1000+1000</f>
        <v>1045</v>
      </c>
      <c r="G159" s="59">
        <f>G158*1000+1000</f>
        <v>1045</v>
      </c>
      <c r="H159" s="49"/>
    </row>
    <row r="160" spans="1:8" hidden="1" x14ac:dyDescent="0.2">
      <c r="B160" s="53"/>
      <c r="C160" s="53" t="s">
        <v>32</v>
      </c>
      <c r="D160" s="62" t="str">
        <f>B157</f>
        <v>$20,000 - $24,999</v>
      </c>
      <c r="E160" s="62" t="str">
        <f>D160</f>
        <v>$20,000 - $24,999</v>
      </c>
      <c r="F160" s="62" t="str">
        <f>E160</f>
        <v>$20,000 - $24,999</v>
      </c>
      <c r="G160" s="62" t="str">
        <f>F160</f>
        <v>$20,000 - $24,999</v>
      </c>
      <c r="H160" s="49"/>
    </row>
    <row r="161" spans="1:8" hidden="1" x14ac:dyDescent="0.2">
      <c r="B161" s="53"/>
      <c r="C161" s="53" t="s">
        <v>33</v>
      </c>
      <c r="D161" s="63">
        <f>D157/12</f>
        <v>8.1666666666666676E-3</v>
      </c>
      <c r="E161" s="63">
        <f>E157/12</f>
        <v>8.1666666666666676E-3</v>
      </c>
      <c r="F161" s="63">
        <f>F157/12</f>
        <v>8.1666666666666676E-3</v>
      </c>
      <c r="G161" s="63">
        <f>G157/12</f>
        <v>8.1666666666666676E-3</v>
      </c>
      <c r="H161" s="49"/>
    </row>
    <row r="162" spans="1:8" hidden="1" x14ac:dyDescent="0.2">
      <c r="B162" s="53"/>
      <c r="C162" s="53" t="s">
        <v>34</v>
      </c>
      <c r="D162" s="64">
        <f>D159-D$95*(1+D161)^-D$89</f>
        <v>962.7333181054729</v>
      </c>
      <c r="E162" s="64">
        <f>E159-E$95*(1+E161)^-E$89</f>
        <v>1045</v>
      </c>
      <c r="F162" s="64">
        <f>F159-F$95*(1+F161)^-F$89</f>
        <v>1045</v>
      </c>
      <c r="G162" s="64">
        <f>G159-G$95*(1+G161)^-G$89</f>
        <v>983.61532616514182</v>
      </c>
      <c r="H162" s="49"/>
    </row>
    <row r="163" spans="1:8" hidden="1" x14ac:dyDescent="0.2">
      <c r="B163" s="53"/>
      <c r="C163" s="53" t="s">
        <v>35</v>
      </c>
      <c r="D163" s="63">
        <f>(((1-(1+D161)^-(D$89-D$93))/D161)+D$93)</f>
        <v>22.062214984347388</v>
      </c>
      <c r="E163" s="63">
        <f>(((1-(1+E161)^-(E$89-E$93))/E161)+E$93)</f>
        <v>33.821728371269231</v>
      </c>
      <c r="F163" s="63">
        <f>(((1-(1+F161)^-(F$89-F$93))/F161)+F$93)</f>
        <v>42.915033070211273</v>
      </c>
      <c r="G163" s="63">
        <f>(((1-(1+G161)^-(G$89-G$93))/G161)+G$93)</f>
        <v>48.051366296881916</v>
      </c>
      <c r="H163" s="49"/>
    </row>
    <row r="164" spans="1:8" hidden="1" x14ac:dyDescent="0.2">
      <c r="B164" s="53"/>
      <c r="C164" s="53" t="s">
        <v>36</v>
      </c>
      <c r="D164" s="65">
        <f>D162/D163</f>
        <v>43.637201377491294</v>
      </c>
      <c r="E164" s="65">
        <f>E162/E163</f>
        <v>30.897297397956255</v>
      </c>
      <c r="F164" s="65">
        <f>F162/F163</f>
        <v>24.350441447646666</v>
      </c>
      <c r="G164" s="65">
        <f>G162/G163</f>
        <v>20.470080290494657</v>
      </c>
      <c r="H164" s="49"/>
    </row>
    <row r="165" spans="1:8" hidden="1" x14ac:dyDescent="0.2">
      <c r="B165" s="53"/>
      <c r="C165" s="53" t="s">
        <v>37</v>
      </c>
      <c r="D165" s="56">
        <v>0</v>
      </c>
      <c r="E165" s="56">
        <v>0</v>
      </c>
      <c r="F165" s="56">
        <v>0</v>
      </c>
      <c r="G165" s="56">
        <v>0</v>
      </c>
      <c r="H165" s="49"/>
    </row>
    <row r="166" spans="1:8" hidden="1" x14ac:dyDescent="0.2">
      <c r="B166" s="53"/>
      <c r="C166" s="66" t="s">
        <v>38</v>
      </c>
      <c r="D166" s="67">
        <f>ROUND(D164*(D165+1),2)/1000</f>
        <v>4.3639999999999998E-2</v>
      </c>
      <c r="E166" s="67">
        <f>ROUND(E164*(E165+1),2)/1000</f>
        <v>3.0899999999999997E-2</v>
      </c>
      <c r="F166" s="67">
        <f>ROUND(F164*(F165+1),2)/1000</f>
        <v>2.435E-2</v>
      </c>
      <c r="G166" s="67">
        <f>ROUND(G164*(G165+1),2)/1000</f>
        <v>2.0469999999999999E-2</v>
      </c>
      <c r="H166" s="49"/>
    </row>
    <row r="167" spans="1:8" hidden="1" x14ac:dyDescent="0.2">
      <c r="B167" s="53"/>
      <c r="C167" s="66" t="s">
        <v>174</v>
      </c>
      <c r="D167" s="198">
        <f>RATE(D$89,D166*$I$109,-$I$109,D$92*$I$109,1)*12</f>
        <v>0.1351409297985548</v>
      </c>
      <c r="E167" s="198">
        <f>RATE(E$89,E166*$I$109,-$I$109,E$92*$I$109,1)*12</f>
        <v>0.12257678793241675</v>
      </c>
      <c r="F167" s="198">
        <f>RATE(F$89,F166*$I$109,-$I$109,F$92*$I$109,1)*12</f>
        <v>0.11657410527037926</v>
      </c>
      <c r="G167" s="198">
        <f>RATE(G$89,G166*$I$109,-$I$109,G$92*$I$109,1)*12</f>
        <v>0.11334798864913384</v>
      </c>
      <c r="H167" s="49"/>
    </row>
    <row r="168" spans="1:8" hidden="1" x14ac:dyDescent="0.2">
      <c r="B168" s="53"/>
      <c r="C168" s="53"/>
      <c r="D168" s="60"/>
      <c r="E168" s="60"/>
      <c r="F168" s="60"/>
      <c r="G168" s="60"/>
      <c r="H168" s="49"/>
    </row>
    <row r="169" spans="1:8" hidden="1" x14ac:dyDescent="0.2">
      <c r="A169" t="s">
        <v>170</v>
      </c>
      <c r="B169" s="61" t="s">
        <v>49</v>
      </c>
      <c r="C169" s="53" t="s">
        <v>28</v>
      </c>
      <c r="D169" s="56">
        <v>9.8000000000000004E-2</v>
      </c>
      <c r="E169" s="56">
        <v>9.8000000000000004E-2</v>
      </c>
      <c r="F169" s="56">
        <v>9.8000000000000004E-2</v>
      </c>
      <c r="G169" s="56">
        <v>9.8000000000000004E-2</v>
      </c>
      <c r="H169" s="49"/>
    </row>
    <row r="170" spans="1:8" hidden="1" x14ac:dyDescent="0.2">
      <c r="B170" s="53" t="s">
        <v>50</v>
      </c>
      <c r="C170" s="53" t="s">
        <v>30</v>
      </c>
      <c r="D170" s="194">
        <f>+$J$98</f>
        <v>3.5000000000000003E-2</v>
      </c>
      <c r="E170" s="194">
        <f>+$J$98</f>
        <v>3.5000000000000003E-2</v>
      </c>
      <c r="F170" s="194">
        <f>+$J$98</f>
        <v>3.5000000000000003E-2</v>
      </c>
      <c r="G170" s="194">
        <f>+$J$98</f>
        <v>3.5000000000000003E-2</v>
      </c>
      <c r="H170" s="49"/>
    </row>
    <row r="171" spans="1:8" hidden="1" x14ac:dyDescent="0.2">
      <c r="B171" s="53"/>
      <c r="C171" s="53" t="s">
        <v>31</v>
      </c>
      <c r="D171" s="59">
        <f>D170*1000+1000</f>
        <v>1035</v>
      </c>
      <c r="E171" s="59">
        <f>E170*1000+1000</f>
        <v>1035</v>
      </c>
      <c r="F171" s="59">
        <f>F170*1000+1000</f>
        <v>1035</v>
      </c>
      <c r="G171" s="59">
        <f>G170*1000+1000</f>
        <v>1035</v>
      </c>
      <c r="H171" s="49"/>
    </row>
    <row r="172" spans="1:8" hidden="1" x14ac:dyDescent="0.2">
      <c r="B172" s="53"/>
      <c r="C172" s="53" t="s">
        <v>32</v>
      </c>
      <c r="D172" s="62" t="str">
        <f>B169</f>
        <v>$25,000 - $49,999</v>
      </c>
      <c r="E172" s="62" t="str">
        <f>D172</f>
        <v>$25,000 - $49,999</v>
      </c>
      <c r="F172" s="62" t="str">
        <f>E172</f>
        <v>$25,000 - $49,999</v>
      </c>
      <c r="G172" s="62" t="str">
        <f>F172</f>
        <v>$25,000 - $49,999</v>
      </c>
      <c r="H172" s="49"/>
    </row>
    <row r="173" spans="1:8" hidden="1" x14ac:dyDescent="0.2">
      <c r="B173" s="53"/>
      <c r="C173" s="53" t="s">
        <v>33</v>
      </c>
      <c r="D173" s="63">
        <f>D169/12</f>
        <v>8.1666666666666676E-3</v>
      </c>
      <c r="E173" s="63">
        <f>E169/12</f>
        <v>8.1666666666666676E-3</v>
      </c>
      <c r="F173" s="63">
        <f>F169/12</f>
        <v>8.1666666666666676E-3</v>
      </c>
      <c r="G173" s="63">
        <f>G169/12</f>
        <v>8.1666666666666676E-3</v>
      </c>
      <c r="H173" s="49"/>
    </row>
    <row r="174" spans="1:8" hidden="1" x14ac:dyDescent="0.2">
      <c r="B174" s="53"/>
      <c r="C174" s="53" t="s">
        <v>34</v>
      </c>
      <c r="D174" s="64">
        <f>D171-D$95*(1+D173)^-D$89</f>
        <v>952.7333181054729</v>
      </c>
      <c r="E174" s="64">
        <f>E171-E$95*(1+E173)^-E$89</f>
        <v>1035</v>
      </c>
      <c r="F174" s="64">
        <f>F171-F$95*(1+F173)^-F$89</f>
        <v>1035</v>
      </c>
      <c r="G174" s="64">
        <f>G171-G$95*(1+G173)^-G$89</f>
        <v>973.61532616514182</v>
      </c>
      <c r="H174" s="49"/>
    </row>
    <row r="175" spans="1:8" hidden="1" x14ac:dyDescent="0.2">
      <c r="B175" s="53"/>
      <c r="C175" s="53" t="s">
        <v>35</v>
      </c>
      <c r="D175" s="63">
        <f>(((1-(1+D173)^-(D$89-D$93))/D173)+D$93)</f>
        <v>22.062214984347388</v>
      </c>
      <c r="E175" s="63">
        <f>(((1-(1+E173)^-(E$89-E$93))/E173)+E$93)</f>
        <v>33.821728371269231</v>
      </c>
      <c r="F175" s="63">
        <f>(((1-(1+F173)^-(F$89-F$93))/F173)+F$93)</f>
        <v>42.915033070211273</v>
      </c>
      <c r="G175" s="63">
        <f>(((1-(1+G173)^-(G$89-G$93))/G173)+G$93)</f>
        <v>48.051366296881916</v>
      </c>
      <c r="H175" s="49"/>
    </row>
    <row r="176" spans="1:8" hidden="1" x14ac:dyDescent="0.2">
      <c r="B176" s="53"/>
      <c r="C176" s="53" t="s">
        <v>36</v>
      </c>
      <c r="D176" s="65">
        <f>D174/D175</f>
        <v>43.183937731611003</v>
      </c>
      <c r="E176" s="65">
        <f>E174/E175</f>
        <v>30.601629480272461</v>
      </c>
      <c r="F176" s="65">
        <f>F174/F175</f>
        <v>24.11742286920029</v>
      </c>
      <c r="G176" s="65">
        <f>G174/G175</f>
        <v>20.261969662833923</v>
      </c>
      <c r="H176" s="49"/>
    </row>
    <row r="177" spans="1:8" hidden="1" x14ac:dyDescent="0.2">
      <c r="B177" s="53"/>
      <c r="C177" s="53" t="s">
        <v>37</v>
      </c>
      <c r="D177" s="56">
        <v>0</v>
      </c>
      <c r="E177" s="56">
        <v>0</v>
      </c>
      <c r="F177" s="56">
        <v>0</v>
      </c>
      <c r="G177" s="56">
        <v>0</v>
      </c>
      <c r="H177" s="49"/>
    </row>
    <row r="178" spans="1:8" hidden="1" x14ac:dyDescent="0.2">
      <c r="B178" s="53"/>
      <c r="C178" s="66" t="s">
        <v>38</v>
      </c>
      <c r="D178" s="67">
        <f>ROUND(D176*(D177+1),2)/1000</f>
        <v>4.3180000000000003E-2</v>
      </c>
      <c r="E178" s="67">
        <f>ROUND(E176*(E177+1),2)/1000</f>
        <v>3.0600000000000002E-2</v>
      </c>
      <c r="F178" s="67">
        <f>ROUND(F176*(F177+1),2)/1000</f>
        <v>2.4120000000000003E-2</v>
      </c>
      <c r="G178" s="67">
        <f>ROUND(G176*(G177+1),2)/1000</f>
        <v>2.026E-2</v>
      </c>
      <c r="H178" s="49"/>
    </row>
    <row r="179" spans="1:8" hidden="1" x14ac:dyDescent="0.2">
      <c r="B179" s="53" t="s">
        <v>51</v>
      </c>
      <c r="C179" s="66" t="s">
        <v>174</v>
      </c>
      <c r="D179" s="198">
        <f>RATE(D$89,D178*$I$109,-$I$109,D$92*$I$109,1)*12</f>
        <v>0.12524627204078848</v>
      </c>
      <c r="E179" s="198">
        <f>RATE(E$89,E178*$I$109,-$I$109,E$92*$I$109,1)*12</f>
        <v>0.11591574826496236</v>
      </c>
      <c r="F179" s="198">
        <f>RATE(F$89,F178*$I$109,-$I$109,F$92*$I$109,1)*12</f>
        <v>0.11165600486961264</v>
      </c>
      <c r="G179" s="198">
        <f>RATE(G$89,G178*$I$109,-$I$109,G$92*$I$109,1)*12</f>
        <v>0.10924026883367484</v>
      </c>
      <c r="H179" s="49"/>
    </row>
    <row r="180" spans="1:8" hidden="1" x14ac:dyDescent="0.2">
      <c r="B180" s="53"/>
      <c r="C180" s="68"/>
      <c r="D180" s="60"/>
      <c r="E180" s="60"/>
      <c r="F180" s="60"/>
      <c r="G180" s="69"/>
      <c r="H180" s="49"/>
    </row>
    <row r="181" spans="1:8" hidden="1" x14ac:dyDescent="0.2">
      <c r="A181" t="s">
        <v>170</v>
      </c>
      <c r="B181" s="58" t="s">
        <v>144</v>
      </c>
      <c r="C181" s="53" t="s">
        <v>28</v>
      </c>
      <c r="D181" s="56">
        <v>9.0999999999999998E-2</v>
      </c>
      <c r="E181" s="56">
        <v>9.0999999999999998E-2</v>
      </c>
      <c r="F181" s="56">
        <v>9.0999999999999998E-2</v>
      </c>
      <c r="G181" s="56">
        <v>9.0999999999999998E-2</v>
      </c>
      <c r="H181" s="49"/>
    </row>
    <row r="182" spans="1:8" hidden="1" x14ac:dyDescent="0.2">
      <c r="B182" s="53" t="s">
        <v>50</v>
      </c>
      <c r="C182" s="53" t="s">
        <v>30</v>
      </c>
      <c r="D182" s="194">
        <f>+$J$99</f>
        <v>2.75E-2</v>
      </c>
      <c r="E182" s="194">
        <f>+$J$99</f>
        <v>2.75E-2</v>
      </c>
      <c r="F182" s="194">
        <f>+$J$99</f>
        <v>2.75E-2</v>
      </c>
      <c r="G182" s="194">
        <f>+$J$99</f>
        <v>2.75E-2</v>
      </c>
      <c r="H182" s="49"/>
    </row>
    <row r="183" spans="1:8" hidden="1" x14ac:dyDescent="0.2">
      <c r="B183" s="53"/>
      <c r="C183" s="53" t="s">
        <v>31</v>
      </c>
      <c r="D183" s="59">
        <f>D182*1000+1000</f>
        <v>1027.5</v>
      </c>
      <c r="E183" s="59">
        <f>E182*1000+1000</f>
        <v>1027.5</v>
      </c>
      <c r="F183" s="59">
        <f>F182*1000+1000</f>
        <v>1027.5</v>
      </c>
      <c r="G183" s="59">
        <f>G182*1000+1000</f>
        <v>1027.5</v>
      </c>
      <c r="H183" s="49"/>
    </row>
    <row r="184" spans="1:8" hidden="1" x14ac:dyDescent="0.2">
      <c r="B184" s="53"/>
      <c r="C184" s="53" t="s">
        <v>32</v>
      </c>
      <c r="D184" s="62" t="str">
        <f>B181</f>
        <v>$50,000 - $100,000</v>
      </c>
      <c r="E184" s="62" t="str">
        <f>D184</f>
        <v>$50,000 - $100,000</v>
      </c>
      <c r="F184" s="62" t="str">
        <f>E184</f>
        <v>$50,000 - $100,000</v>
      </c>
      <c r="G184" s="62" t="str">
        <f>F184</f>
        <v>$50,000 - $100,000</v>
      </c>
      <c r="H184" s="49"/>
    </row>
    <row r="185" spans="1:8" hidden="1" x14ac:dyDescent="0.2">
      <c r="B185" s="53"/>
      <c r="C185" s="53" t="s">
        <v>33</v>
      </c>
      <c r="D185" s="63">
        <f>D181/12</f>
        <v>7.5833333333333334E-3</v>
      </c>
      <c r="E185" s="63">
        <f>E181/12</f>
        <v>7.5833333333333334E-3</v>
      </c>
      <c r="F185" s="63">
        <f>F181/12</f>
        <v>7.5833333333333334E-3</v>
      </c>
      <c r="G185" s="63">
        <f>G181/12</f>
        <v>7.5833333333333334E-3</v>
      </c>
      <c r="H185" s="49"/>
    </row>
    <row r="186" spans="1:8" hidden="1" x14ac:dyDescent="0.2">
      <c r="B186" s="53"/>
      <c r="C186" s="53" t="s">
        <v>34</v>
      </c>
      <c r="D186" s="64">
        <f>D183-D$95*(1+D185)^-D$89</f>
        <v>944.08261004411349</v>
      </c>
      <c r="E186" s="64">
        <f>E183-E$95*(1+E185)^-E$89</f>
        <v>1027.5</v>
      </c>
      <c r="F186" s="64">
        <f>F183-F$95*(1+F185)^-F$89</f>
        <v>1027.5</v>
      </c>
      <c r="G186" s="64">
        <f>G183-G$95*(1+G185)^-G$89</f>
        <v>963.94620441971654</v>
      </c>
      <c r="H186" s="49"/>
    </row>
    <row r="187" spans="1:8" hidden="1" x14ac:dyDescent="0.2">
      <c r="B187" s="53"/>
      <c r="C187" s="53" t="s">
        <v>35</v>
      </c>
      <c r="D187" s="63">
        <f>(((1-(1+D185)^-(D$89-D$93))/D185)+D$93)</f>
        <v>22.192504462293574</v>
      </c>
      <c r="E187" s="63">
        <f>(((1-(1+E185)^-(E$89-E$93))/E185)+E$93)</f>
        <v>34.156970592788937</v>
      </c>
      <c r="F187" s="63">
        <f>(((1-(1+F185)^-(F$89-F$93))/F185)+F$93)</f>
        <v>43.484227542716312</v>
      </c>
      <c r="G187" s="63">
        <f>(((1-(1+G185)^-(G$89-G$93))/G185)+G$93)</f>
        <v>48.785033497350284</v>
      </c>
      <c r="H187" s="49"/>
    </row>
    <row r="188" spans="1:8" hidden="1" x14ac:dyDescent="0.2">
      <c r="B188" s="53"/>
      <c r="C188" s="53" t="s">
        <v>36</v>
      </c>
      <c r="D188" s="65">
        <f>D186/D187</f>
        <v>42.540606971519047</v>
      </c>
      <c r="E188" s="65">
        <f>E186/E187</f>
        <v>30.08170754513344</v>
      </c>
      <c r="F188" s="65">
        <f>F186/F187</f>
        <v>23.629257274735885</v>
      </c>
      <c r="G188" s="65">
        <f>G186/G187</f>
        <v>19.759055909474213</v>
      </c>
      <c r="H188" s="49"/>
    </row>
    <row r="189" spans="1:8" hidden="1" x14ac:dyDescent="0.2">
      <c r="B189" s="53"/>
      <c r="C189" s="53" t="s">
        <v>37</v>
      </c>
      <c r="D189" s="56">
        <v>0</v>
      </c>
      <c r="E189" s="56">
        <v>0</v>
      </c>
      <c r="F189" s="56">
        <v>0</v>
      </c>
      <c r="G189" s="56">
        <v>0</v>
      </c>
      <c r="H189" s="49"/>
    </row>
    <row r="190" spans="1:8" hidden="1" x14ac:dyDescent="0.2">
      <c r="B190" s="53"/>
      <c r="C190" s="66" t="s">
        <v>38</v>
      </c>
      <c r="D190" s="67">
        <f>ROUND(D188*(D189+1),2)/1000</f>
        <v>4.2540000000000001E-2</v>
      </c>
      <c r="E190" s="67">
        <f>ROUND(E188*(E189+1),2)/1000</f>
        <v>3.0079999999999999E-2</v>
      </c>
      <c r="F190" s="67">
        <f>ROUND(F188*(F189+1),2)/1000</f>
        <v>2.3629999999999998E-2</v>
      </c>
      <c r="G190" s="67">
        <f>ROUND(G188*(G189+1),2)/1000</f>
        <v>1.9760000000000003E-2</v>
      </c>
      <c r="H190" s="49"/>
    </row>
    <row r="191" spans="1:8" hidden="1" x14ac:dyDescent="0.2">
      <c r="B191" s="53"/>
      <c r="C191" s="66" t="s">
        <v>174</v>
      </c>
      <c r="D191" s="198">
        <f>RATE(D$89,D190*$I$109,-$I$109,D$92*$I$109,1)*12</f>
        <v>0.11142151522219193</v>
      </c>
      <c r="E191" s="198">
        <f>RATE(E$89,E190*$I$109,-$I$109,E$92*$I$109,1)*12</f>
        <v>0.10428479891702844</v>
      </c>
      <c r="F191" s="198">
        <f>RATE(F$89,F190*$I$109,-$I$109,F$92*$I$109,1)*12</f>
        <v>0.101091186915671</v>
      </c>
      <c r="G191" s="198">
        <f>RATE(G$89,G190*$I$109,-$I$109,G$92*$I$109,1)*12</f>
        <v>9.9391448885633865E-2</v>
      </c>
      <c r="H191" s="49"/>
    </row>
    <row r="192" spans="1:8" hidden="1" x14ac:dyDescent="0.2">
      <c r="B192" s="53"/>
      <c r="C192" s="68"/>
      <c r="D192" s="60"/>
      <c r="E192" s="60"/>
      <c r="F192" s="60"/>
      <c r="G192" s="69"/>
      <c r="H192" s="49"/>
    </row>
    <row r="193" spans="1:8" ht="20.25" hidden="1" x14ac:dyDescent="0.3">
      <c r="B193" s="70"/>
      <c r="C193" s="71" t="s">
        <v>53</v>
      </c>
      <c r="D193" s="72"/>
      <c r="E193" s="72"/>
      <c r="F193" s="72"/>
      <c r="G193" s="72"/>
      <c r="H193" s="72"/>
    </row>
    <row r="194" spans="1:8" hidden="1" x14ac:dyDescent="0.2">
      <c r="B194" s="52"/>
      <c r="C194" s="53" t="s">
        <v>18</v>
      </c>
      <c r="D194" s="54">
        <v>24</v>
      </c>
      <c r="E194" s="54">
        <v>36</v>
      </c>
      <c r="F194" s="54">
        <v>48</v>
      </c>
      <c r="G194" s="54">
        <v>60</v>
      </c>
      <c r="H194" s="72"/>
    </row>
    <row r="195" spans="1:8" hidden="1" x14ac:dyDescent="0.2">
      <c r="B195" s="53"/>
      <c r="C195" s="53" t="s">
        <v>19</v>
      </c>
      <c r="D195" s="55" t="s">
        <v>20</v>
      </c>
      <c r="E195" s="55" t="s">
        <v>20</v>
      </c>
      <c r="F195" s="55" t="s">
        <v>20</v>
      </c>
      <c r="G195" s="55" t="s">
        <v>20</v>
      </c>
      <c r="H195" s="72"/>
    </row>
    <row r="196" spans="1:8" hidden="1" x14ac:dyDescent="0.2">
      <c r="B196" s="53"/>
      <c r="C196" s="53" t="s">
        <v>21</v>
      </c>
      <c r="D196" s="54">
        <v>24</v>
      </c>
      <c r="E196" s="54">
        <v>36</v>
      </c>
      <c r="F196" s="54">
        <v>48</v>
      </c>
      <c r="G196" s="54">
        <v>60</v>
      </c>
      <c r="H196" s="72"/>
    </row>
    <row r="197" spans="1:8" hidden="1" x14ac:dyDescent="0.2">
      <c r="B197" s="53"/>
      <c r="C197" s="53" t="s">
        <v>22</v>
      </c>
      <c r="D197" s="56">
        <v>0.05</v>
      </c>
      <c r="E197" s="56">
        <v>0.05</v>
      </c>
      <c r="F197" s="56">
        <v>0.05</v>
      </c>
      <c r="G197" s="56">
        <v>0</v>
      </c>
      <c r="H197" s="72"/>
    </row>
    <row r="198" spans="1:8" hidden="1" x14ac:dyDescent="0.2">
      <c r="B198" s="53"/>
      <c r="C198" s="53" t="s">
        <v>23</v>
      </c>
      <c r="D198" s="57">
        <v>2</v>
      </c>
      <c r="E198" s="57">
        <v>2</v>
      </c>
      <c r="F198" s="57">
        <v>2</v>
      </c>
      <c r="G198" s="57">
        <v>2</v>
      </c>
      <c r="H198" s="72"/>
    </row>
    <row r="199" spans="1:8" hidden="1" x14ac:dyDescent="0.2">
      <c r="B199" s="53"/>
      <c r="C199" s="53" t="s">
        <v>24</v>
      </c>
      <c r="D199" s="58" t="s">
        <v>25</v>
      </c>
      <c r="E199" s="58" t="s">
        <v>25</v>
      </c>
      <c r="F199" s="58" t="s">
        <v>25</v>
      </c>
      <c r="G199" s="58" t="s">
        <v>25</v>
      </c>
      <c r="H199" s="72"/>
    </row>
    <row r="200" spans="1:8" ht="15.75" hidden="1" x14ac:dyDescent="0.25">
      <c r="B200" s="53"/>
      <c r="C200" s="53" t="s">
        <v>26</v>
      </c>
      <c r="D200" s="59">
        <f>D197*1000</f>
        <v>50</v>
      </c>
      <c r="E200" s="59">
        <f>E197*1000</f>
        <v>50</v>
      </c>
      <c r="F200" s="59">
        <f>F197*1000</f>
        <v>50</v>
      </c>
      <c r="G200" s="190">
        <f>G197*1000</f>
        <v>0</v>
      </c>
      <c r="H200" s="72"/>
    </row>
    <row r="201" spans="1:8" hidden="1" x14ac:dyDescent="0.2">
      <c r="B201" s="53"/>
      <c r="C201" s="53"/>
      <c r="D201" s="60"/>
      <c r="E201" s="60"/>
      <c r="F201" s="60"/>
      <c r="G201" s="60"/>
      <c r="H201" s="72"/>
    </row>
    <row r="202" spans="1:8" hidden="1" x14ac:dyDescent="0.2">
      <c r="A202" t="s">
        <v>170</v>
      </c>
      <c r="B202" s="61" t="s">
        <v>27</v>
      </c>
      <c r="C202" s="53" t="s">
        <v>28</v>
      </c>
      <c r="D202" s="56">
        <v>0.155</v>
      </c>
      <c r="E202" s="56">
        <v>0.155</v>
      </c>
      <c r="F202" s="56">
        <v>0.155</v>
      </c>
      <c r="G202" s="56">
        <v>0.155</v>
      </c>
      <c r="H202" s="72"/>
    </row>
    <row r="203" spans="1:8" hidden="1" x14ac:dyDescent="0.2">
      <c r="B203" s="53" t="s">
        <v>29</v>
      </c>
      <c r="C203" s="53" t="s">
        <v>30</v>
      </c>
      <c r="D203" s="194">
        <f>+$J$92</f>
        <v>0.1</v>
      </c>
      <c r="E203" s="194">
        <f>+$J$92</f>
        <v>0.1</v>
      </c>
      <c r="F203" s="194">
        <f>+$J$92</f>
        <v>0.1</v>
      </c>
      <c r="G203" s="194">
        <f>+$J$92</f>
        <v>0.1</v>
      </c>
      <c r="H203" s="72"/>
    </row>
    <row r="204" spans="1:8" hidden="1" x14ac:dyDescent="0.2">
      <c r="B204" s="53"/>
      <c r="C204" s="53" t="s">
        <v>31</v>
      </c>
      <c r="D204" s="59">
        <f>D203*1000+1000</f>
        <v>1100</v>
      </c>
      <c r="E204" s="59">
        <f>E203*1000+1000</f>
        <v>1100</v>
      </c>
      <c r="F204" s="59">
        <f>F203*1000+1000</f>
        <v>1100</v>
      </c>
      <c r="G204" s="59">
        <f>G203*1000+1000</f>
        <v>1100</v>
      </c>
      <c r="H204" s="72"/>
    </row>
    <row r="205" spans="1:8" hidden="1" x14ac:dyDescent="0.2">
      <c r="B205" s="53"/>
      <c r="C205" s="53" t="s">
        <v>32</v>
      </c>
      <c r="D205" s="62" t="str">
        <f>B202</f>
        <v>$1,500 - $2,499</v>
      </c>
      <c r="E205" s="62" t="str">
        <f>D205</f>
        <v>$1,500 - $2,499</v>
      </c>
      <c r="F205" s="62" t="str">
        <f>E205</f>
        <v>$1,500 - $2,499</v>
      </c>
      <c r="G205" s="62" t="str">
        <f>F205</f>
        <v>$1,500 - $2,499</v>
      </c>
      <c r="H205" s="72"/>
    </row>
    <row r="206" spans="1:8" hidden="1" x14ac:dyDescent="0.2">
      <c r="B206" s="53"/>
      <c r="C206" s="53" t="s">
        <v>33</v>
      </c>
      <c r="D206" s="63">
        <f>D202/12</f>
        <v>1.2916666666666667E-2</v>
      </c>
      <c r="E206" s="63">
        <f>E202/12</f>
        <v>1.2916666666666667E-2</v>
      </c>
      <c r="F206" s="63">
        <f>F202/12</f>
        <v>1.2916666666666667E-2</v>
      </c>
      <c r="G206" s="63">
        <f>G202/12</f>
        <v>1.2916666666666667E-2</v>
      </c>
      <c r="H206" s="72"/>
    </row>
    <row r="207" spans="1:8" hidden="1" x14ac:dyDescent="0.2">
      <c r="B207" s="53"/>
      <c r="C207" s="53" t="s">
        <v>34</v>
      </c>
      <c r="D207" s="64">
        <f>D204-D$200*(1+D206)^-D$194</f>
        <v>1063.2547849703778</v>
      </c>
      <c r="E207" s="64">
        <f>E204-E$200*(1+E206)^-E$194</f>
        <v>1068.4995913694759</v>
      </c>
      <c r="F207" s="64">
        <f>F204-F$200*(1+F206)^-F$194</f>
        <v>1072.9957834485367</v>
      </c>
      <c r="G207" s="64">
        <f>G204-G$200*(1+G206)^-G$194</f>
        <v>1100</v>
      </c>
      <c r="H207" s="72"/>
    </row>
    <row r="208" spans="1:8" hidden="1" x14ac:dyDescent="0.2">
      <c r="B208" s="53"/>
      <c r="C208" s="53" t="s">
        <v>35</v>
      </c>
      <c r="D208" s="63">
        <f>(((1-(1+D206)^-(D$194-D$198))/D206)+D$198)</f>
        <v>21.044236903582163</v>
      </c>
      <c r="E208" s="63">
        <f>(((1-(1+E206)^-(E$194-E$198))/E206)+E$198)</f>
        <v>29.376374621307871</v>
      </c>
      <c r="F208" s="63">
        <f>(((1-(1+F206)^-(F$194-F$198))/F206)+F$198)</f>
        <v>36.519229620593521</v>
      </c>
      <c r="G208" s="63">
        <f>(((1-(1+G206)^-(G$194-G$198))/G206)+G$198)</f>
        <v>42.642553462478624</v>
      </c>
      <c r="H208" s="72"/>
    </row>
    <row r="209" spans="1:8" hidden="1" x14ac:dyDescent="0.2">
      <c r="B209" s="53"/>
      <c r="C209" s="53" t="s">
        <v>36</v>
      </c>
      <c r="D209" s="65">
        <f>D207/D208</f>
        <v>50.524748882169725</v>
      </c>
      <c r="E209" s="65">
        <f>E207/E208</f>
        <v>36.372752088831611</v>
      </c>
      <c r="F209" s="65">
        <f>F207/F208</f>
        <v>29.381665347164517</v>
      </c>
      <c r="G209" s="65">
        <f>G207/G208</f>
        <v>25.795828595674859</v>
      </c>
      <c r="H209" s="72"/>
    </row>
    <row r="210" spans="1:8" hidden="1" x14ac:dyDescent="0.2">
      <c r="B210" s="53"/>
      <c r="C210" s="53" t="s">
        <v>37</v>
      </c>
      <c r="D210" s="56">
        <v>0</v>
      </c>
      <c r="E210" s="56">
        <v>0</v>
      </c>
      <c r="F210" s="56">
        <v>0</v>
      </c>
      <c r="G210" s="56">
        <v>0</v>
      </c>
      <c r="H210" s="72"/>
    </row>
    <row r="211" spans="1:8" hidden="1" x14ac:dyDescent="0.2">
      <c r="B211" s="66"/>
      <c r="C211" s="66" t="s">
        <v>38</v>
      </c>
      <c r="D211" s="67">
        <f>ROUND(D209*(D210+1),2)/1000</f>
        <v>5.0520000000000002E-2</v>
      </c>
      <c r="E211" s="67">
        <f>ROUND(E209*(E210+1),2)/1000</f>
        <v>3.637E-2</v>
      </c>
      <c r="F211" s="67">
        <f>ROUND(F209*(F210+1),2)/1000</f>
        <v>2.938E-2</v>
      </c>
      <c r="G211" s="67">
        <f>ROUND(G209*(G210+1),2)/1000</f>
        <v>2.58E-2</v>
      </c>
      <c r="H211" s="72"/>
    </row>
    <row r="212" spans="1:8" hidden="1" x14ac:dyDescent="0.2">
      <c r="B212" s="66"/>
      <c r="C212" s="66" t="s">
        <v>174</v>
      </c>
      <c r="D212" s="198">
        <f>RATE(D$194,D211*$I$109,-$I$109,D$197*$I$109,1)*12</f>
        <v>0.24638243848292218</v>
      </c>
      <c r="E212" s="198">
        <f>RATE(E$194,E211*$I$109,-$I$109,E$197*$I$109,1)*12</f>
        <v>0.21679801249201749</v>
      </c>
      <c r="F212" s="198">
        <f>RATE(F$194,F211*$I$109,-$I$109,F$197*$I$109,1)*12</f>
        <v>0.20243334160244741</v>
      </c>
      <c r="G212" s="198">
        <f>RATE(G$194,G211*$I$109,-$I$109,G$197*$I$109,1)*12</f>
        <v>0.19505273358178252</v>
      </c>
      <c r="H212" s="72"/>
    </row>
    <row r="213" spans="1:8" hidden="1" x14ac:dyDescent="0.2">
      <c r="B213" s="53"/>
      <c r="C213" s="53"/>
      <c r="D213" s="60"/>
      <c r="E213" s="60"/>
      <c r="F213" s="60"/>
      <c r="G213" s="60"/>
      <c r="H213" s="72"/>
    </row>
    <row r="214" spans="1:8" hidden="1" x14ac:dyDescent="0.2">
      <c r="A214" t="s">
        <v>170</v>
      </c>
      <c r="B214" s="61" t="s">
        <v>39</v>
      </c>
      <c r="C214" s="53" t="s">
        <v>28</v>
      </c>
      <c r="D214" s="56">
        <v>0.13500000000000001</v>
      </c>
      <c r="E214" s="56">
        <v>0.13500000000000001</v>
      </c>
      <c r="F214" s="56">
        <v>0.13500000000000001</v>
      </c>
      <c r="G214" s="56">
        <v>0.13500000000000001</v>
      </c>
      <c r="H214" s="72"/>
    </row>
    <row r="215" spans="1:8" hidden="1" x14ac:dyDescent="0.2">
      <c r="B215" s="53" t="s">
        <v>40</v>
      </c>
      <c r="C215" s="53" t="s">
        <v>30</v>
      </c>
      <c r="D215" s="194">
        <f>+$J$93</f>
        <v>0.1</v>
      </c>
      <c r="E215" s="194">
        <f>+$J$93</f>
        <v>0.1</v>
      </c>
      <c r="F215" s="194">
        <f>+$J$93</f>
        <v>0.1</v>
      </c>
      <c r="G215" s="194">
        <f>+$J$93</f>
        <v>0.1</v>
      </c>
      <c r="H215" s="72"/>
    </row>
    <row r="216" spans="1:8" hidden="1" x14ac:dyDescent="0.2">
      <c r="B216" s="53"/>
      <c r="C216" s="53" t="s">
        <v>31</v>
      </c>
      <c r="D216" s="59">
        <f>D215*1000+1000</f>
        <v>1100</v>
      </c>
      <c r="E216" s="59">
        <f>E215*1000+1000</f>
        <v>1100</v>
      </c>
      <c r="F216" s="59">
        <f>F215*1000+1000</f>
        <v>1100</v>
      </c>
      <c r="G216" s="59">
        <f>G215*1000+1000</f>
        <v>1100</v>
      </c>
      <c r="H216" s="72"/>
    </row>
    <row r="217" spans="1:8" hidden="1" x14ac:dyDescent="0.2">
      <c r="B217" s="53"/>
      <c r="C217" s="53" t="s">
        <v>32</v>
      </c>
      <c r="D217" s="62" t="str">
        <f>B214</f>
        <v>$2,500 - $4,999</v>
      </c>
      <c r="E217" s="62" t="str">
        <f>D217</f>
        <v>$2,500 - $4,999</v>
      </c>
      <c r="F217" s="62" t="str">
        <f>E217</f>
        <v>$2,500 - $4,999</v>
      </c>
      <c r="G217" s="62" t="str">
        <f>F217</f>
        <v>$2,500 - $4,999</v>
      </c>
      <c r="H217" s="72"/>
    </row>
    <row r="218" spans="1:8" hidden="1" x14ac:dyDescent="0.2">
      <c r="B218" s="53"/>
      <c r="C218" s="53" t="s">
        <v>33</v>
      </c>
      <c r="D218" s="63">
        <f>D214/12</f>
        <v>1.1250000000000001E-2</v>
      </c>
      <c r="E218" s="63">
        <f>E214/12</f>
        <v>1.1250000000000001E-2</v>
      </c>
      <c r="F218" s="63">
        <f>F214/12</f>
        <v>1.1250000000000001E-2</v>
      </c>
      <c r="G218" s="63">
        <f>G214/12</f>
        <v>1.1250000000000001E-2</v>
      </c>
      <c r="H218" s="72"/>
    </row>
    <row r="219" spans="1:8" hidden="1" x14ac:dyDescent="0.2">
      <c r="B219" s="53"/>
      <c r="C219" s="53" t="s">
        <v>34</v>
      </c>
      <c r="D219" s="64">
        <f>D216-D$200*(1+D218)^-D$194</f>
        <v>1061.7734438958732</v>
      </c>
      <c r="E219" s="64">
        <f>E216-E$200*(1+E218)^-E$194</f>
        <v>1066.5756663414625</v>
      </c>
      <c r="F219" s="64">
        <f>F216-F$200*(1+F218)^-F$194</f>
        <v>1070.7746081683608</v>
      </c>
      <c r="G219" s="64">
        <f>G216-G$200*(1+G218)^-G$194</f>
        <v>1100</v>
      </c>
      <c r="H219" s="72"/>
    </row>
    <row r="220" spans="1:8" hidden="1" x14ac:dyDescent="0.2">
      <c r="B220" s="53"/>
      <c r="C220" s="53" t="s">
        <v>35</v>
      </c>
      <c r="D220" s="63">
        <f>(((1-(1+D218)^-(D$194-D$198))/D218)+D$198)</f>
        <v>21.3929037067082</v>
      </c>
      <c r="E220" s="63">
        <f>(((1-(1+E218)^-(E$194-E$198))/E218)+E$198)</f>
        <v>30.123357452296368</v>
      </c>
      <c r="F220" s="63">
        <f>(((1-(1+F218)^-(F$194-F$198))/F218)+F$198)</f>
        <v>37.757045357324905</v>
      </c>
      <c r="G220" s="63">
        <f>(((1-(1+G218)^-(G$194-G$198))/G218)+G$198)</f>
        <v>44.43174895572912</v>
      </c>
      <c r="H220" s="72"/>
    </row>
    <row r="221" spans="1:8" hidden="1" x14ac:dyDescent="0.2">
      <c r="B221" s="53"/>
      <c r="C221" s="53" t="s">
        <v>36</v>
      </c>
      <c r="D221" s="65">
        <f>D219/D220</f>
        <v>49.632039598389426</v>
      </c>
      <c r="E221" s="65">
        <f>E219/E220</f>
        <v>35.406931914229737</v>
      </c>
      <c r="F221" s="65">
        <f>F219/F220</f>
        <v>28.359597474716846</v>
      </c>
      <c r="G221" s="65">
        <f>G219/G220</f>
        <v>24.757071820333188</v>
      </c>
      <c r="H221" s="72"/>
    </row>
    <row r="222" spans="1:8" hidden="1" x14ac:dyDescent="0.2">
      <c r="B222" s="53"/>
      <c r="C222" s="53" t="s">
        <v>37</v>
      </c>
      <c r="D222" s="56">
        <v>0</v>
      </c>
      <c r="E222" s="56">
        <v>0</v>
      </c>
      <c r="F222" s="56">
        <v>0</v>
      </c>
      <c r="G222" s="56">
        <v>0</v>
      </c>
      <c r="H222" s="72"/>
    </row>
    <row r="223" spans="1:8" hidden="1" x14ac:dyDescent="0.2">
      <c r="B223" s="66"/>
      <c r="C223" s="66" t="s">
        <v>38</v>
      </c>
      <c r="D223" s="67">
        <f>ROUND(D221*(D222+1),2)/1000</f>
        <v>4.9630000000000001E-2</v>
      </c>
      <c r="E223" s="67">
        <f>ROUND(E221*(E222+1),2)/1000</f>
        <v>3.5409999999999997E-2</v>
      </c>
      <c r="F223" s="67">
        <f>ROUND(F221*(F222+1),2)/1000</f>
        <v>2.836E-2</v>
      </c>
      <c r="G223" s="67">
        <f>ROUND(G221*(G222+1),2)/1000</f>
        <v>2.4760000000000001E-2</v>
      </c>
      <c r="H223" s="72"/>
    </row>
    <row r="224" spans="1:8" hidden="1" x14ac:dyDescent="0.2">
      <c r="B224" s="66"/>
      <c r="C224" s="66" t="s">
        <v>174</v>
      </c>
      <c r="D224" s="198">
        <f>RATE(D$194,D223*$I$109,-$I$109,D$197*$I$109,1)*12</f>
        <v>0.22720673352070697</v>
      </c>
      <c r="E224" s="198">
        <f>RATE(E$194,E223*$I$109,-$I$109,E$197*$I$109,1)*12</f>
        <v>0.19720447358764034</v>
      </c>
      <c r="F224" s="198">
        <f>RATE(F$194,F223*$I$109,-$I$109,F$197*$I$109,1)*12</f>
        <v>0.18250746091174402</v>
      </c>
      <c r="G224" s="198">
        <f>RATE(G$194,G223*$I$109,-$I$109,G$197*$I$109,1)*12</f>
        <v>0.17497827060647714</v>
      </c>
      <c r="H224" s="72"/>
    </row>
    <row r="225" spans="1:8" hidden="1" x14ac:dyDescent="0.2">
      <c r="B225" s="53"/>
      <c r="C225" s="53"/>
      <c r="D225" s="60"/>
      <c r="E225" s="60"/>
      <c r="F225" s="60"/>
      <c r="G225" s="60"/>
      <c r="H225" s="72"/>
    </row>
    <row r="226" spans="1:8" hidden="1" x14ac:dyDescent="0.2">
      <c r="A226" t="s">
        <v>170</v>
      </c>
      <c r="B226" s="61" t="s">
        <v>41</v>
      </c>
      <c r="C226" s="53" t="s">
        <v>28</v>
      </c>
      <c r="D226" s="56">
        <v>0.11899999999999999</v>
      </c>
      <c r="E226" s="56">
        <v>0.11899999999999999</v>
      </c>
      <c r="F226" s="56">
        <v>0.11899999999999999</v>
      </c>
      <c r="G226" s="56">
        <v>0.11899999999999999</v>
      </c>
      <c r="H226" s="72"/>
    </row>
    <row r="227" spans="1:8" hidden="1" x14ac:dyDescent="0.2">
      <c r="B227" s="53" t="s">
        <v>42</v>
      </c>
      <c r="C227" s="53" t="s">
        <v>30</v>
      </c>
      <c r="D227" s="194">
        <f>+$J$94</f>
        <v>7.0000000000000007E-2</v>
      </c>
      <c r="E227" s="194">
        <f>+$J$94</f>
        <v>7.0000000000000007E-2</v>
      </c>
      <c r="F227" s="194">
        <f>+$J$94</f>
        <v>7.0000000000000007E-2</v>
      </c>
      <c r="G227" s="194">
        <f>+$J$94</f>
        <v>7.0000000000000007E-2</v>
      </c>
      <c r="H227" s="72"/>
    </row>
    <row r="228" spans="1:8" hidden="1" x14ac:dyDescent="0.2">
      <c r="B228" s="53"/>
      <c r="C228" s="53" t="s">
        <v>31</v>
      </c>
      <c r="D228" s="59">
        <f>D227*1000+1000</f>
        <v>1070</v>
      </c>
      <c r="E228" s="59">
        <f>E227*1000+1000</f>
        <v>1070</v>
      </c>
      <c r="F228" s="59">
        <f>F227*1000+1000</f>
        <v>1070</v>
      </c>
      <c r="G228" s="59">
        <f>G227*1000+1000</f>
        <v>1070</v>
      </c>
      <c r="H228" s="72"/>
    </row>
    <row r="229" spans="1:8" hidden="1" x14ac:dyDescent="0.2">
      <c r="B229" s="53"/>
      <c r="C229" s="53" t="s">
        <v>32</v>
      </c>
      <c r="D229" s="62" t="str">
        <f>B226</f>
        <v>$5,000 - $9,999</v>
      </c>
      <c r="E229" s="62" t="str">
        <f>D229</f>
        <v>$5,000 - $9,999</v>
      </c>
      <c r="F229" s="62" t="str">
        <f>E229</f>
        <v>$5,000 - $9,999</v>
      </c>
      <c r="G229" s="62" t="str">
        <f>F229</f>
        <v>$5,000 - $9,999</v>
      </c>
      <c r="H229" s="72"/>
    </row>
    <row r="230" spans="1:8" hidden="1" x14ac:dyDescent="0.2">
      <c r="B230" s="53"/>
      <c r="C230" s="53" t="s">
        <v>33</v>
      </c>
      <c r="D230" s="63">
        <f>D226/12</f>
        <v>9.9166666666666656E-3</v>
      </c>
      <c r="E230" s="63">
        <f>E226/12</f>
        <v>9.9166666666666656E-3</v>
      </c>
      <c r="F230" s="63">
        <f>F226/12</f>
        <v>9.9166666666666656E-3</v>
      </c>
      <c r="G230" s="63">
        <f>G226/12</f>
        <v>9.9166666666666656E-3</v>
      </c>
      <c r="H230" s="72"/>
    </row>
    <row r="231" spans="1:8" hidden="1" x14ac:dyDescent="0.2">
      <c r="B231" s="53"/>
      <c r="C231" s="53" t="s">
        <v>34</v>
      </c>
      <c r="D231" s="64">
        <f>D228-D$200*(1+D230)^-D$194</f>
        <v>1030.5436363053125</v>
      </c>
      <c r="E231" s="64">
        <f>E228-E$200*(1+E230)^-E$194</f>
        <v>1034.9497931761064</v>
      </c>
      <c r="F231" s="64">
        <f>F228-F$200*(1+F230)^-F$194</f>
        <v>1038.8639072798508</v>
      </c>
      <c r="G231" s="64">
        <f>G228-G$200*(1+G230)^-G$194</f>
        <v>1070</v>
      </c>
      <c r="H231" s="72"/>
    </row>
    <row r="232" spans="1:8" hidden="1" x14ac:dyDescent="0.2">
      <c r="B232" s="53"/>
      <c r="C232" s="53" t="s">
        <v>35</v>
      </c>
      <c r="D232" s="63">
        <f>(((1-(1+D230)^-(D$194-D$198))/D230)+D$198)</f>
        <v>21.678396522222364</v>
      </c>
      <c r="E232" s="63">
        <f>(((1-(1+E230)^-(E$194-E$198))/E230)+E$198)</f>
        <v>30.741883483073327</v>
      </c>
      <c r="F232" s="63">
        <f>(((1-(1+F230)^-(F$194-F$198))/F230)+F$198)</f>
        <v>38.793235984324269</v>
      </c>
      <c r="G232" s="63">
        <f>(((1-(1+G230)^-(G$194-G$198))/G230)+G$198)</f>
        <v>45.945480741712174</v>
      </c>
      <c r="H232" s="72"/>
    </row>
    <row r="233" spans="1:8" hidden="1" x14ac:dyDescent="0.2">
      <c r="B233" s="53"/>
      <c r="C233" s="53" t="s">
        <v>36</v>
      </c>
      <c r="D233" s="65">
        <f>D231/D232</f>
        <v>47.537816519266535</v>
      </c>
      <c r="E233" s="65">
        <f>E231/E232</f>
        <v>33.665789987980283</v>
      </c>
      <c r="F233" s="65">
        <f>F231/F232</f>
        <v>26.779511451420014</v>
      </c>
      <c r="G233" s="65">
        <f>G231/G232</f>
        <v>23.288471090663489</v>
      </c>
      <c r="H233" s="72"/>
    </row>
    <row r="234" spans="1:8" hidden="1" x14ac:dyDescent="0.2">
      <c r="B234" s="53"/>
      <c r="C234" s="53" t="s">
        <v>37</v>
      </c>
      <c r="D234" s="56">
        <v>0</v>
      </c>
      <c r="E234" s="56">
        <v>0</v>
      </c>
      <c r="F234" s="56">
        <v>0</v>
      </c>
      <c r="G234" s="56">
        <v>0</v>
      </c>
      <c r="H234" s="72"/>
    </row>
    <row r="235" spans="1:8" hidden="1" x14ac:dyDescent="0.2">
      <c r="B235" s="66"/>
      <c r="C235" s="66" t="s">
        <v>38</v>
      </c>
      <c r="D235" s="67">
        <f>ROUND(D233*(D234+1),2)/1000</f>
        <v>4.7539999999999999E-2</v>
      </c>
      <c r="E235" s="67">
        <f>ROUND(E233*(E234+1),2)/1000</f>
        <v>3.3669999999999999E-2</v>
      </c>
      <c r="F235" s="67">
        <f>ROUND(F233*(F234+1),2)/1000</f>
        <v>2.6780000000000002E-2</v>
      </c>
      <c r="G235" s="67">
        <f>ROUND(G233*(G234+1),2)/1000</f>
        <v>2.3289999999999998E-2</v>
      </c>
      <c r="H235" s="72"/>
    </row>
    <row r="236" spans="1:8" hidden="1" x14ac:dyDescent="0.2">
      <c r="B236" s="66"/>
      <c r="C236" s="66" t="s">
        <v>174</v>
      </c>
      <c r="D236" s="198">
        <f>RATE(D$194,D235*$I$109,-$I$109,D$197*$I$109,1)*12</f>
        <v>0.18163032769095933</v>
      </c>
      <c r="E236" s="198">
        <f>RATE(E$194,E235*$I$109,-$I$109,E$197*$I$109,1)*12</f>
        <v>0.16109945255991734</v>
      </c>
      <c r="F236" s="198">
        <f>RATE(F$194,F235*$I$109,-$I$109,F$197*$I$109,1)*12</f>
        <v>0.15100843548275883</v>
      </c>
      <c r="G236" s="198">
        <f>RATE(G$194,G235*$I$109,-$I$109,G$197*$I$109,1)*12</f>
        <v>0.14585841542882996</v>
      </c>
      <c r="H236" s="72"/>
    </row>
    <row r="237" spans="1:8" hidden="1" x14ac:dyDescent="0.2">
      <c r="B237" s="53"/>
      <c r="C237" s="53"/>
      <c r="D237" s="60"/>
      <c r="E237" s="60"/>
      <c r="F237" s="60"/>
      <c r="G237" s="60"/>
      <c r="H237" s="72"/>
    </row>
    <row r="238" spans="1:8" hidden="1" x14ac:dyDescent="0.2">
      <c r="A238" t="s">
        <v>170</v>
      </c>
      <c r="B238" s="61" t="s">
        <v>43</v>
      </c>
      <c r="C238" s="53" t="s">
        <v>28</v>
      </c>
      <c r="D238" s="56">
        <v>0.11</v>
      </c>
      <c r="E238" s="56">
        <v>0.11</v>
      </c>
      <c r="F238" s="56">
        <v>0.11</v>
      </c>
      <c r="G238" s="56">
        <v>0.11</v>
      </c>
      <c r="H238" s="72"/>
    </row>
    <row r="239" spans="1:8" hidden="1" x14ac:dyDescent="0.2">
      <c r="B239" s="53" t="s">
        <v>44</v>
      </c>
      <c r="C239" s="53" t="s">
        <v>30</v>
      </c>
      <c r="D239" s="194">
        <f>+$J$95</f>
        <v>6.5000000000000002E-2</v>
      </c>
      <c r="E239" s="194">
        <f>+$J$95</f>
        <v>6.5000000000000002E-2</v>
      </c>
      <c r="F239" s="194">
        <f>+$J$95</f>
        <v>6.5000000000000002E-2</v>
      </c>
      <c r="G239" s="194">
        <f>+$J$95</f>
        <v>6.5000000000000002E-2</v>
      </c>
      <c r="H239" s="72"/>
    </row>
    <row r="240" spans="1:8" hidden="1" x14ac:dyDescent="0.2">
      <c r="B240" s="53"/>
      <c r="C240" s="53" t="s">
        <v>31</v>
      </c>
      <c r="D240" s="59">
        <f>D239*1000+1000</f>
        <v>1065</v>
      </c>
      <c r="E240" s="59">
        <f>E239*1000+1000</f>
        <v>1065</v>
      </c>
      <c r="F240" s="59">
        <f>F239*1000+1000</f>
        <v>1065</v>
      </c>
      <c r="G240" s="59">
        <f>G239*1000+1000</f>
        <v>1065</v>
      </c>
      <c r="H240" s="72"/>
    </row>
    <row r="241" spans="1:8" hidden="1" x14ac:dyDescent="0.2">
      <c r="B241" s="53"/>
      <c r="C241" s="53" t="s">
        <v>32</v>
      </c>
      <c r="D241" s="62" t="str">
        <f>B238</f>
        <v>$10,000 - $14,999</v>
      </c>
      <c r="E241" s="62" t="str">
        <f>D241</f>
        <v>$10,000 - $14,999</v>
      </c>
      <c r="F241" s="62" t="str">
        <f>E241</f>
        <v>$10,000 - $14,999</v>
      </c>
      <c r="G241" s="62" t="str">
        <f>F241</f>
        <v>$10,000 - $14,999</v>
      </c>
      <c r="H241" s="72"/>
    </row>
    <row r="242" spans="1:8" hidden="1" x14ac:dyDescent="0.2">
      <c r="B242" s="53"/>
      <c r="C242" s="53" t="s">
        <v>33</v>
      </c>
      <c r="D242" s="63">
        <f>D238/12</f>
        <v>9.1666666666666667E-3</v>
      </c>
      <c r="E242" s="63">
        <f>E238/12</f>
        <v>9.1666666666666667E-3</v>
      </c>
      <c r="F242" s="63">
        <f>F238/12</f>
        <v>9.1666666666666667E-3</v>
      </c>
      <c r="G242" s="63">
        <f>G238/12</f>
        <v>9.1666666666666667E-3</v>
      </c>
      <c r="H242" s="72"/>
    </row>
    <row r="243" spans="1:8" hidden="1" x14ac:dyDescent="0.2">
      <c r="B243" s="53"/>
      <c r="C243" s="53" t="s">
        <v>34</v>
      </c>
      <c r="D243" s="64">
        <f>D240-D$200*(1+D242)^-D$194</f>
        <v>1024.8338251905343</v>
      </c>
      <c r="E243" s="64">
        <f>E240-E$200*(1+E242)^-E$194</f>
        <v>1028.9997340670172</v>
      </c>
      <c r="F243" s="64">
        <f>F240-F$200*(1+F242)^-F$194</f>
        <v>1032.733568023509</v>
      </c>
      <c r="G243" s="64">
        <f>G240-G$200*(1+G242)^-G$194</f>
        <v>1065</v>
      </c>
      <c r="H243" s="72"/>
    </row>
    <row r="244" spans="1:8" hidden="1" x14ac:dyDescent="0.2">
      <c r="B244" s="53"/>
      <c r="C244" s="53" t="s">
        <v>35</v>
      </c>
      <c r="D244" s="63">
        <f>(((1-(1+D242)^-(D$194-D$198))/D242)+D$198)</f>
        <v>21.8416078064358</v>
      </c>
      <c r="E244" s="63">
        <f>(((1-(1+E242)^-(E$194-E$198))/E242)+E$198)</f>
        <v>31.098263641964142</v>
      </c>
      <c r="F244" s="63">
        <f>(((1-(1+F242)^-(F$194-F$198))/F242)+F$198)</f>
        <v>39.394848350612662</v>
      </c>
      <c r="G244" s="63">
        <f>(((1-(1+G242)^-(G$194-G$198))/G242)+G$198)</f>
        <v>46.830937479430496</v>
      </c>
      <c r="H244" s="72"/>
    </row>
    <row r="245" spans="1:8" hidden="1" x14ac:dyDescent="0.2">
      <c r="B245" s="53"/>
      <c r="C245" s="53" t="s">
        <v>36</v>
      </c>
      <c r="D245" s="65">
        <f>D243/D244</f>
        <v>46.921171475689583</v>
      </c>
      <c r="E245" s="65">
        <f>E243/E244</f>
        <v>33.08865555691284</v>
      </c>
      <c r="F245" s="65">
        <f>F243/F244</f>
        <v>26.214939548242938</v>
      </c>
      <c r="G245" s="65">
        <f>G243/G244</f>
        <v>22.741376904269295</v>
      </c>
      <c r="H245" s="72"/>
    </row>
    <row r="246" spans="1:8" hidden="1" x14ac:dyDescent="0.2">
      <c r="B246" s="53"/>
      <c r="C246" s="53" t="s">
        <v>37</v>
      </c>
      <c r="D246" s="56">
        <v>0</v>
      </c>
      <c r="E246" s="56">
        <v>0</v>
      </c>
      <c r="F246" s="56">
        <v>0</v>
      </c>
      <c r="G246" s="56">
        <v>0</v>
      </c>
      <c r="H246" s="72"/>
    </row>
    <row r="247" spans="1:8" hidden="1" x14ac:dyDescent="0.2">
      <c r="B247" s="66"/>
      <c r="C247" s="66" t="s">
        <v>38</v>
      </c>
      <c r="D247" s="67">
        <f>ROUND(D245*(D246+1),2)/1000</f>
        <v>4.6920000000000003E-2</v>
      </c>
      <c r="E247" s="67">
        <f>ROUND(E245*(E246+1),2)/1000</f>
        <v>3.3090000000000001E-2</v>
      </c>
      <c r="F247" s="67">
        <f>ROUND(F245*(F246+1),2)/1000</f>
        <v>2.6210000000000001E-2</v>
      </c>
      <c r="G247" s="67">
        <f>ROUND(G245*(G246+1),2)/1000</f>
        <v>2.274E-2</v>
      </c>
      <c r="H247" s="72"/>
    </row>
    <row r="248" spans="1:8" hidden="1" x14ac:dyDescent="0.2">
      <c r="B248" s="66"/>
      <c r="C248" s="66" t="s">
        <v>174</v>
      </c>
      <c r="D248" s="198">
        <f>RATE(D$194,D247*$I$109,-$I$109,D$197*$I$109,1)*12</f>
        <v>0.16795578221804294</v>
      </c>
      <c r="E248" s="198">
        <f>RATE(E$194,E247*$I$109,-$I$109,E$197*$I$109,1)*12</f>
        <v>0.14888463253892009</v>
      </c>
      <c r="F248" s="198">
        <f>RATE(F$194,F247*$I$109,-$I$109,F$197*$I$109,1)*12</f>
        <v>0.1394417420783039</v>
      </c>
      <c r="G248" s="198">
        <f>RATE(G$194,G247*$I$109,-$I$109,G$197*$I$109,1)*12</f>
        <v>0.13471739665930188</v>
      </c>
      <c r="H248" s="72"/>
    </row>
    <row r="249" spans="1:8" hidden="1" x14ac:dyDescent="0.2">
      <c r="B249" s="53"/>
      <c r="C249" s="53"/>
      <c r="D249" s="60"/>
      <c r="E249" s="60"/>
      <c r="F249" s="60"/>
      <c r="G249" s="60"/>
      <c r="H249" s="72"/>
    </row>
    <row r="250" spans="1:8" hidden="1" x14ac:dyDescent="0.2">
      <c r="A250" t="s">
        <v>170</v>
      </c>
      <c r="B250" s="61" t="s">
        <v>45</v>
      </c>
      <c r="C250" s="53" t="s">
        <v>28</v>
      </c>
      <c r="D250" s="56">
        <v>0.106</v>
      </c>
      <c r="E250" s="56">
        <v>0.106</v>
      </c>
      <c r="F250" s="56">
        <v>0.106</v>
      </c>
      <c r="G250" s="56">
        <v>0.106</v>
      </c>
      <c r="H250" s="72"/>
    </row>
    <row r="251" spans="1:8" hidden="1" x14ac:dyDescent="0.2">
      <c r="B251" s="53" t="s">
        <v>46</v>
      </c>
      <c r="C251" s="53" t="s">
        <v>30</v>
      </c>
      <c r="D251" s="194">
        <f>+$J$96</f>
        <v>6.5000000000000002E-2</v>
      </c>
      <c r="E251" s="194">
        <f>+$J$96</f>
        <v>6.5000000000000002E-2</v>
      </c>
      <c r="F251" s="194">
        <f>+$J$96</f>
        <v>6.5000000000000002E-2</v>
      </c>
      <c r="G251" s="194">
        <f>+$J$96</f>
        <v>6.5000000000000002E-2</v>
      </c>
      <c r="H251" s="72"/>
    </row>
    <row r="252" spans="1:8" hidden="1" x14ac:dyDescent="0.2">
      <c r="B252" s="53"/>
      <c r="C252" s="53" t="s">
        <v>31</v>
      </c>
      <c r="D252" s="59">
        <f>D251*1000+1000</f>
        <v>1065</v>
      </c>
      <c r="E252" s="59">
        <f>E251*1000+1000</f>
        <v>1065</v>
      </c>
      <c r="F252" s="59">
        <f>F251*1000+1000</f>
        <v>1065</v>
      </c>
      <c r="G252" s="59">
        <f>G251*1000+1000</f>
        <v>1065</v>
      </c>
      <c r="H252" s="72"/>
    </row>
    <row r="253" spans="1:8" hidden="1" x14ac:dyDescent="0.2">
      <c r="B253" s="53"/>
      <c r="C253" s="53" t="s">
        <v>32</v>
      </c>
      <c r="D253" s="62" t="str">
        <f>B250</f>
        <v>$15,000 - $19,999</v>
      </c>
      <c r="E253" s="62" t="str">
        <f>D253</f>
        <v>$15,000 - $19,999</v>
      </c>
      <c r="F253" s="62" t="str">
        <f>E253</f>
        <v>$15,000 - $19,999</v>
      </c>
      <c r="G253" s="62" t="str">
        <f>F253</f>
        <v>$15,000 - $19,999</v>
      </c>
      <c r="H253" s="72"/>
    </row>
    <row r="254" spans="1:8" hidden="1" x14ac:dyDescent="0.2">
      <c r="B254" s="53"/>
      <c r="C254" s="53" t="s">
        <v>33</v>
      </c>
      <c r="D254" s="63">
        <f>D250/12</f>
        <v>8.8333333333333337E-3</v>
      </c>
      <c r="E254" s="63">
        <f>E250/12</f>
        <v>8.8333333333333337E-3</v>
      </c>
      <c r="F254" s="63">
        <f>F250/12</f>
        <v>8.8333333333333337E-3</v>
      </c>
      <c r="G254" s="63">
        <f>G250/12</f>
        <v>8.8333333333333337E-3</v>
      </c>
      <c r="H254" s="72"/>
    </row>
    <row r="255" spans="1:8" hidden="1" x14ac:dyDescent="0.2">
      <c r="B255" s="53"/>
      <c r="C255" s="53" t="s">
        <v>34</v>
      </c>
      <c r="D255" s="64">
        <f>D252-D$200*(1+D254)^-D$194</f>
        <v>1024.5140961244647</v>
      </c>
      <c r="E255" s="64">
        <f>E252-E$200*(1+E254)^-E$194</f>
        <v>1028.5690281120917</v>
      </c>
      <c r="F255" s="64">
        <f>F252-F$200*(1+F254)^-F$194</f>
        <v>1032.2178317476182</v>
      </c>
      <c r="G255" s="64">
        <f>G252-G$200*(1+G254)^-G$194</f>
        <v>1065</v>
      </c>
      <c r="H255" s="72"/>
    </row>
    <row r="256" spans="1:8" hidden="1" x14ac:dyDescent="0.2">
      <c r="B256" s="53"/>
      <c r="C256" s="53" t="s">
        <v>35</v>
      </c>
      <c r="D256" s="63">
        <f>(((1-(1+D254)^-(D$194-D$198))/D254)+D$198)</f>
        <v>21.914761051062889</v>
      </c>
      <c r="E256" s="63">
        <f>(((1-(1+E254)^-(E$194-E$198))/E254)+E$198)</f>
        <v>31.258652787079384</v>
      </c>
      <c r="F256" s="63">
        <f>(((1-(1+F254)^-(F$194-F$198))/F254)+F$198)</f>
        <v>39.666691748120712</v>
      </c>
      <c r="G256" s="63">
        <f>(((1-(1+G254)^-(G$194-G$198))/G254)+G$198)</f>
        <v>47.232609801076187</v>
      </c>
      <c r="H256" s="72"/>
    </row>
    <row r="257" spans="1:8" hidden="1" x14ac:dyDescent="0.2">
      <c r="B257" s="53"/>
      <c r="C257" s="53" t="s">
        <v>36</v>
      </c>
      <c r="D257" s="65">
        <f>D255/D256</f>
        <v>46.74995514380818</v>
      </c>
      <c r="E257" s="65">
        <f>E255/E256</f>
        <v>32.9050978338147</v>
      </c>
      <c r="F257" s="65">
        <f>F255/F256</f>
        <v>26.022281825318128</v>
      </c>
      <c r="G257" s="65">
        <f>G255/G256</f>
        <v>22.547981246120646</v>
      </c>
      <c r="H257" s="72"/>
    </row>
    <row r="258" spans="1:8" hidden="1" x14ac:dyDescent="0.2">
      <c r="B258" s="53"/>
      <c r="C258" s="53" t="s">
        <v>37</v>
      </c>
      <c r="D258" s="56">
        <v>0</v>
      </c>
      <c r="E258" s="56">
        <v>0</v>
      </c>
      <c r="F258" s="56">
        <v>0</v>
      </c>
      <c r="G258" s="56">
        <v>0</v>
      </c>
      <c r="H258" s="72"/>
    </row>
    <row r="259" spans="1:8" hidden="1" x14ac:dyDescent="0.2">
      <c r="B259" s="53"/>
      <c r="C259" s="66" t="s">
        <v>38</v>
      </c>
      <c r="D259" s="67">
        <f>ROUND(D257*(D258+1),2)/1000</f>
        <v>4.675E-2</v>
      </c>
      <c r="E259" s="67">
        <f>ROUND(E257*(E258+1),2)/1000</f>
        <v>3.2909999999999995E-2</v>
      </c>
      <c r="F259" s="67">
        <f>ROUND(F257*(F258+1),2)/1000</f>
        <v>2.6019999999999998E-2</v>
      </c>
      <c r="G259" s="67">
        <f>ROUND(G257*(G258+1),2)/1000</f>
        <v>2.2550000000000001E-2</v>
      </c>
      <c r="H259" s="72"/>
    </row>
    <row r="260" spans="1:8" hidden="1" x14ac:dyDescent="0.2">
      <c r="B260" s="53"/>
      <c r="C260" s="66" t="s">
        <v>174</v>
      </c>
      <c r="D260" s="198">
        <f>RATE(D$194,D259*$I$109,-$I$109,D$197*$I$109,1)*12</f>
        <v>0.16419350929606583</v>
      </c>
      <c r="E260" s="198">
        <f>RATE(E$194,E259*$I$109,-$I$109,E$197*$I$109,1)*12</f>
        <v>0.14507469607156365</v>
      </c>
      <c r="F260" s="198">
        <f>RATE(F$194,F259*$I$109,-$I$109,F$197*$I$109,1)*12</f>
        <v>0.13556091831757139</v>
      </c>
      <c r="G260" s="198">
        <f>RATE(G$194,G259*$I$109,-$I$109,G$197*$I$109,1)*12</f>
        <v>0.13083541353150299</v>
      </c>
      <c r="H260" s="72"/>
    </row>
    <row r="261" spans="1:8" hidden="1" x14ac:dyDescent="0.2">
      <c r="B261" s="53"/>
      <c r="C261" s="53"/>
      <c r="D261" s="60"/>
      <c r="E261" s="60"/>
      <c r="F261" s="60"/>
      <c r="G261" s="60"/>
      <c r="H261" s="72"/>
    </row>
    <row r="262" spans="1:8" hidden="1" x14ac:dyDescent="0.2">
      <c r="A262" t="s">
        <v>170</v>
      </c>
      <c r="B262" s="61" t="s">
        <v>47</v>
      </c>
      <c r="C262" s="53" t="s">
        <v>28</v>
      </c>
      <c r="D262" s="56">
        <v>9.8000000000000004E-2</v>
      </c>
      <c r="E262" s="56">
        <v>9.8000000000000004E-2</v>
      </c>
      <c r="F262" s="56">
        <v>9.8000000000000004E-2</v>
      </c>
      <c r="G262" s="56">
        <v>9.8000000000000004E-2</v>
      </c>
      <c r="H262" s="72"/>
    </row>
    <row r="263" spans="1:8" hidden="1" x14ac:dyDescent="0.2">
      <c r="B263" s="53" t="s">
        <v>48</v>
      </c>
      <c r="C263" s="53" t="s">
        <v>30</v>
      </c>
      <c r="D263" s="194">
        <f>+$J$97</f>
        <v>4.4999999999999998E-2</v>
      </c>
      <c r="E263" s="194">
        <f>+$J$97</f>
        <v>4.4999999999999998E-2</v>
      </c>
      <c r="F263" s="194">
        <f>+$J$97</f>
        <v>4.4999999999999998E-2</v>
      </c>
      <c r="G263" s="194">
        <f>+$J$97</f>
        <v>4.4999999999999998E-2</v>
      </c>
      <c r="H263" s="72"/>
    </row>
    <row r="264" spans="1:8" hidden="1" x14ac:dyDescent="0.2">
      <c r="B264" s="53"/>
      <c r="C264" s="53" t="s">
        <v>31</v>
      </c>
      <c r="D264" s="59">
        <f>D263*1000+1000</f>
        <v>1045</v>
      </c>
      <c r="E264" s="59">
        <f>E263*1000+1000</f>
        <v>1045</v>
      </c>
      <c r="F264" s="59">
        <f>F263*1000+1000</f>
        <v>1045</v>
      </c>
      <c r="G264" s="59">
        <f>G263*1000+1000</f>
        <v>1045</v>
      </c>
      <c r="H264" s="72"/>
    </row>
    <row r="265" spans="1:8" hidden="1" x14ac:dyDescent="0.2">
      <c r="B265" s="53"/>
      <c r="C265" s="53" t="s">
        <v>32</v>
      </c>
      <c r="D265" s="62" t="str">
        <f>B262</f>
        <v>$20,000 - $24,999</v>
      </c>
      <c r="E265" s="62" t="str">
        <f>D265</f>
        <v>$20,000 - $24,999</v>
      </c>
      <c r="F265" s="62" t="str">
        <f>E265</f>
        <v>$20,000 - $24,999</v>
      </c>
      <c r="G265" s="62" t="str">
        <f>F265</f>
        <v>$20,000 - $24,999</v>
      </c>
      <c r="H265" s="72"/>
    </row>
    <row r="266" spans="1:8" hidden="1" x14ac:dyDescent="0.2">
      <c r="B266" s="53"/>
      <c r="C266" s="53" t="s">
        <v>33</v>
      </c>
      <c r="D266" s="63">
        <f>D262/12</f>
        <v>8.1666666666666676E-3</v>
      </c>
      <c r="E266" s="63">
        <f>E262/12</f>
        <v>8.1666666666666676E-3</v>
      </c>
      <c r="F266" s="63">
        <f>F262/12</f>
        <v>8.1666666666666676E-3</v>
      </c>
      <c r="G266" s="63">
        <f>G262/12</f>
        <v>8.1666666666666676E-3</v>
      </c>
      <c r="H266" s="72"/>
    </row>
    <row r="267" spans="1:8" hidden="1" x14ac:dyDescent="0.2">
      <c r="B267" s="53"/>
      <c r="C267" s="53" t="s">
        <v>34</v>
      </c>
      <c r="D267" s="64">
        <f>D264-D$200*(1+D266)^-D$194</f>
        <v>1003.8666590527364</v>
      </c>
      <c r="E267" s="64">
        <f>E264-E$200*(1+E266)^-E$194</f>
        <v>1007.6916557096841</v>
      </c>
      <c r="F267" s="64">
        <f>F264-F$200*(1+F266)^-F$194</f>
        <v>1011.1609652503234</v>
      </c>
      <c r="G267" s="64">
        <f>G264-G$200*(1+G266)^-G$194</f>
        <v>1045</v>
      </c>
      <c r="H267" s="72"/>
    </row>
    <row r="268" spans="1:8" hidden="1" x14ac:dyDescent="0.2">
      <c r="B268" s="53"/>
      <c r="C268" s="53" t="s">
        <v>35</v>
      </c>
      <c r="D268" s="63">
        <f>(((1-(1+D266)^-(D$194-D$198))/D266)+D$198)</f>
        <v>22.062214984347388</v>
      </c>
      <c r="E268" s="63">
        <f>(((1-(1+E266)^-(E$194-E$198))/E266)+E$198)</f>
        <v>31.583178351787872</v>
      </c>
      <c r="F268" s="63">
        <f>(((1-(1+F266)^-(F$194-F$198))/F266)+F$198)</f>
        <v>40.218785650095228</v>
      </c>
      <c r="G268" s="63">
        <f>(((1-(1+G266)^-(G$194-G$198))/G266)+G$198)</f>
        <v>48.051366296881916</v>
      </c>
      <c r="H268" s="72"/>
    </row>
    <row r="269" spans="1:8" hidden="1" x14ac:dyDescent="0.2">
      <c r="B269" s="53"/>
      <c r="C269" s="53" t="s">
        <v>36</v>
      </c>
      <c r="D269" s="65">
        <f>D267/D268</f>
        <v>45.501626185990645</v>
      </c>
      <c r="E269" s="65">
        <f>E267/E268</f>
        <v>31.905960967118446</v>
      </c>
      <c r="F269" s="65">
        <f>F267/F268</f>
        <v>25.141509095959719</v>
      </c>
      <c r="G269" s="65">
        <f>G267/G268</f>
        <v>21.747560590546843</v>
      </c>
      <c r="H269" s="72"/>
    </row>
    <row r="270" spans="1:8" hidden="1" x14ac:dyDescent="0.2">
      <c r="B270" s="53"/>
      <c r="C270" s="53" t="s">
        <v>37</v>
      </c>
      <c r="D270" s="56">
        <v>0</v>
      </c>
      <c r="E270" s="56">
        <v>0</v>
      </c>
      <c r="F270" s="56">
        <v>0</v>
      </c>
      <c r="G270" s="56">
        <v>0</v>
      </c>
      <c r="H270" s="72"/>
    </row>
    <row r="271" spans="1:8" hidden="1" x14ac:dyDescent="0.2">
      <c r="B271" s="53"/>
      <c r="C271" s="66" t="s">
        <v>38</v>
      </c>
      <c r="D271" s="67">
        <f>ROUND(D269*(D270+1),2)/1000</f>
        <v>4.5499999999999999E-2</v>
      </c>
      <c r="E271" s="67">
        <f>ROUND(E269*(E270+1),2)/1000</f>
        <v>3.1910000000000001E-2</v>
      </c>
      <c r="F271" s="67">
        <f>ROUND(F269*(F270+1),2)/1000</f>
        <v>2.5139999999999999E-2</v>
      </c>
      <c r="G271" s="67">
        <f>ROUND(G269*(G270+1),2)/1000</f>
        <v>2.1749999999999999E-2</v>
      </c>
      <c r="H271" s="72"/>
    </row>
    <row r="272" spans="1:8" hidden="1" x14ac:dyDescent="0.2">
      <c r="B272" s="53"/>
      <c r="C272" s="66" t="s">
        <v>174</v>
      </c>
      <c r="D272" s="198">
        <f>RATE(D$194,D271*$I$109,-$I$109,D$197*$I$109,1)*12</f>
        <v>0.13635593335956725</v>
      </c>
      <c r="E272" s="198">
        <f>RATE(E$194,E271*$I$109,-$I$109,E$197*$I$109,1)*12</f>
        <v>0.12373788200993742</v>
      </c>
      <c r="F272" s="198">
        <f>RATE(F$194,F271*$I$109,-$I$109,F$197*$I$109,1)*12</f>
        <v>0.11741534833261719</v>
      </c>
      <c r="G272" s="198">
        <f>RATE(G$194,G271*$I$109,-$I$109,G$197*$I$109,1)*12</f>
        <v>0.11429352549219085</v>
      </c>
      <c r="H272" s="72"/>
    </row>
    <row r="273" spans="1:8" hidden="1" x14ac:dyDescent="0.2">
      <c r="B273" s="53"/>
      <c r="C273" s="53"/>
      <c r="D273" s="60"/>
      <c r="E273" s="60"/>
      <c r="F273" s="60"/>
      <c r="G273" s="60"/>
      <c r="H273" s="72"/>
    </row>
    <row r="274" spans="1:8" hidden="1" x14ac:dyDescent="0.2">
      <c r="A274" t="s">
        <v>170</v>
      </c>
      <c r="B274" s="61" t="s">
        <v>49</v>
      </c>
      <c r="C274" s="53" t="s">
        <v>28</v>
      </c>
      <c r="D274" s="56">
        <v>9.8000000000000004E-2</v>
      </c>
      <c r="E274" s="56">
        <v>9.8000000000000004E-2</v>
      </c>
      <c r="F274" s="56">
        <v>9.8000000000000004E-2</v>
      </c>
      <c r="G274" s="56">
        <v>9.8000000000000004E-2</v>
      </c>
      <c r="H274" s="72"/>
    </row>
    <row r="275" spans="1:8" hidden="1" x14ac:dyDescent="0.2">
      <c r="B275" s="53" t="s">
        <v>50</v>
      </c>
      <c r="C275" s="53" t="s">
        <v>30</v>
      </c>
      <c r="D275" s="194">
        <f>+$J$98</f>
        <v>3.5000000000000003E-2</v>
      </c>
      <c r="E275" s="194">
        <f>+$J$98</f>
        <v>3.5000000000000003E-2</v>
      </c>
      <c r="F275" s="194">
        <f>+$J$98</f>
        <v>3.5000000000000003E-2</v>
      </c>
      <c r="G275" s="194">
        <f>+$J$98</f>
        <v>3.5000000000000003E-2</v>
      </c>
      <c r="H275" s="72"/>
    </row>
    <row r="276" spans="1:8" hidden="1" x14ac:dyDescent="0.2">
      <c r="B276" s="53"/>
      <c r="C276" s="53" t="s">
        <v>31</v>
      </c>
      <c r="D276" s="59">
        <f>D275*1000+1000</f>
        <v>1035</v>
      </c>
      <c r="E276" s="59">
        <f>E275*1000+1000</f>
        <v>1035</v>
      </c>
      <c r="F276" s="59">
        <f>F275*1000+1000</f>
        <v>1035</v>
      </c>
      <c r="G276" s="59">
        <f>G275*1000+1000</f>
        <v>1035</v>
      </c>
      <c r="H276" s="72"/>
    </row>
    <row r="277" spans="1:8" hidden="1" x14ac:dyDescent="0.2">
      <c r="B277" s="53"/>
      <c r="C277" s="53" t="s">
        <v>32</v>
      </c>
      <c r="D277" s="62" t="str">
        <f>B274</f>
        <v>$25,000 - $49,999</v>
      </c>
      <c r="E277" s="62" t="str">
        <f>D277</f>
        <v>$25,000 - $49,999</v>
      </c>
      <c r="F277" s="62" t="str">
        <f>E277</f>
        <v>$25,000 - $49,999</v>
      </c>
      <c r="G277" s="62" t="str">
        <f>F277</f>
        <v>$25,000 - $49,999</v>
      </c>
      <c r="H277" s="72"/>
    </row>
    <row r="278" spans="1:8" hidden="1" x14ac:dyDescent="0.2">
      <c r="B278" s="53"/>
      <c r="C278" s="53" t="s">
        <v>33</v>
      </c>
      <c r="D278" s="63">
        <f>D274/12</f>
        <v>8.1666666666666676E-3</v>
      </c>
      <c r="E278" s="63">
        <f>E274/12</f>
        <v>8.1666666666666676E-3</v>
      </c>
      <c r="F278" s="63">
        <f>F274/12</f>
        <v>8.1666666666666676E-3</v>
      </c>
      <c r="G278" s="63">
        <f>G274/12</f>
        <v>8.1666666666666676E-3</v>
      </c>
      <c r="H278" s="72"/>
    </row>
    <row r="279" spans="1:8" hidden="1" x14ac:dyDescent="0.2">
      <c r="B279" s="53"/>
      <c r="C279" s="53" t="s">
        <v>34</v>
      </c>
      <c r="D279" s="64">
        <f>D276-D$200*(1+D278)^-D$194</f>
        <v>993.8666590527364</v>
      </c>
      <c r="E279" s="64">
        <f>E276-E$200*(1+E278)^-E$194</f>
        <v>997.69165570968414</v>
      </c>
      <c r="F279" s="64">
        <f>F276-F$200*(1+F278)^-F$194</f>
        <v>1001.1609652503234</v>
      </c>
      <c r="G279" s="64">
        <f>G276-G$200*(1+G278)^-G$194</f>
        <v>1035</v>
      </c>
      <c r="H279" s="72"/>
    </row>
    <row r="280" spans="1:8" hidden="1" x14ac:dyDescent="0.2">
      <c r="B280" s="53"/>
      <c r="C280" s="53" t="s">
        <v>35</v>
      </c>
      <c r="D280" s="63">
        <f>(((1-(1+D278)^-(D$194-D$198))/D278)+D$198)</f>
        <v>22.062214984347388</v>
      </c>
      <c r="E280" s="63">
        <f>(((1-(1+E278)^-(E$194-E$198))/E278)+E$198)</f>
        <v>31.583178351787872</v>
      </c>
      <c r="F280" s="63">
        <f>(((1-(1+F278)^-(F$194-F$198))/F278)+F$198)</f>
        <v>40.218785650095228</v>
      </c>
      <c r="G280" s="63">
        <f>(((1-(1+G278)^-(G$194-G$198))/G278)+G$198)</f>
        <v>48.051366296881916</v>
      </c>
      <c r="H280" s="72"/>
    </row>
    <row r="281" spans="1:8" hidden="1" x14ac:dyDescent="0.2">
      <c r="B281" s="53"/>
      <c r="C281" s="53" t="s">
        <v>36</v>
      </c>
      <c r="D281" s="65">
        <f>D279/D280</f>
        <v>45.048362540110361</v>
      </c>
      <c r="E281" s="65">
        <f>E279/E280</f>
        <v>31.589336722129058</v>
      </c>
      <c r="F281" s="65">
        <f>F279/F280</f>
        <v>24.8928690677152</v>
      </c>
      <c r="G281" s="65">
        <f>G279/G280</f>
        <v>21.53944996288611</v>
      </c>
      <c r="H281" s="72"/>
    </row>
    <row r="282" spans="1:8" hidden="1" x14ac:dyDescent="0.2">
      <c r="B282" s="53"/>
      <c r="C282" s="53" t="s">
        <v>37</v>
      </c>
      <c r="D282" s="56">
        <v>0</v>
      </c>
      <c r="E282" s="56">
        <v>0</v>
      </c>
      <c r="F282" s="56">
        <v>0</v>
      </c>
      <c r="G282" s="56">
        <v>0</v>
      </c>
      <c r="H282" s="72"/>
    </row>
    <row r="283" spans="1:8" hidden="1" x14ac:dyDescent="0.2">
      <c r="B283" s="53"/>
      <c r="C283" s="66" t="s">
        <v>38</v>
      </c>
      <c r="D283" s="67">
        <f>ROUND(D281*(D282+1),2)/1000</f>
        <v>4.505E-2</v>
      </c>
      <c r="E283" s="67">
        <f>ROUND(E281*(E282+1),2)/1000</f>
        <v>3.159E-2</v>
      </c>
      <c r="F283" s="67">
        <f>ROUND(F281*(F282+1),2)/1000</f>
        <v>2.4889999999999999E-2</v>
      </c>
      <c r="G283" s="67">
        <f>ROUND(G281*(G282+1),2)/1000</f>
        <v>2.154E-2</v>
      </c>
      <c r="H283" s="72"/>
    </row>
    <row r="284" spans="1:8" hidden="1" x14ac:dyDescent="0.2">
      <c r="B284" s="53"/>
      <c r="C284" s="66" t="s">
        <v>174</v>
      </c>
      <c r="D284" s="198">
        <f>RATE(D$194,D283*$I$109,-$I$109,D$197*$I$109,1)*12</f>
        <v>0.12625761668395433</v>
      </c>
      <c r="E284" s="198">
        <f>RATE(E$194,E283*$I$109,-$I$109,E$197*$I$109,1)*12</f>
        <v>0.11684732982782034</v>
      </c>
      <c r="F284" s="198">
        <f>RATE(F$194,F283*$I$109,-$I$109,F$197*$I$109,1)*12</f>
        <v>0.11220733982623246</v>
      </c>
      <c r="G284" s="198">
        <f>RATE(G$194,G283*$I$109,-$I$109,G$197*$I$109,1)*12</f>
        <v>0.10989655045862054</v>
      </c>
      <c r="H284" s="72"/>
    </row>
    <row r="285" spans="1:8" hidden="1" x14ac:dyDescent="0.2">
      <c r="B285" s="53"/>
      <c r="C285" s="66"/>
      <c r="D285" s="67"/>
      <c r="E285" s="67"/>
      <c r="F285" s="67"/>
      <c r="G285" s="67"/>
      <c r="H285" s="72"/>
    </row>
    <row r="286" spans="1:8" hidden="1" x14ac:dyDescent="0.2">
      <c r="A286" t="s">
        <v>170</v>
      </c>
      <c r="B286" s="58" t="s">
        <v>144</v>
      </c>
      <c r="C286" s="53" t="s">
        <v>28</v>
      </c>
      <c r="D286" s="56">
        <v>9.0999999999999998E-2</v>
      </c>
      <c r="E286" s="56">
        <v>9.0999999999999998E-2</v>
      </c>
      <c r="F286" s="56">
        <v>9.0999999999999998E-2</v>
      </c>
      <c r="G286" s="56">
        <v>9.0999999999999998E-2</v>
      </c>
      <c r="H286" s="72"/>
    </row>
    <row r="287" spans="1:8" hidden="1" x14ac:dyDescent="0.2">
      <c r="B287" s="53" t="s">
        <v>50</v>
      </c>
      <c r="C287" s="53" t="s">
        <v>30</v>
      </c>
      <c r="D287" s="194">
        <f>+$J$99</f>
        <v>2.75E-2</v>
      </c>
      <c r="E287" s="194">
        <f>+$J$99</f>
        <v>2.75E-2</v>
      </c>
      <c r="F287" s="194">
        <f>+$J$99</f>
        <v>2.75E-2</v>
      </c>
      <c r="G287" s="194">
        <f>+$J$99</f>
        <v>2.75E-2</v>
      </c>
      <c r="H287" s="72"/>
    </row>
    <row r="288" spans="1:8" hidden="1" x14ac:dyDescent="0.2">
      <c r="B288" s="53"/>
      <c r="C288" s="53" t="s">
        <v>31</v>
      </c>
      <c r="D288" s="59">
        <f>D287*1000+1000</f>
        <v>1027.5</v>
      </c>
      <c r="E288" s="59">
        <f>E287*1000+1000</f>
        <v>1027.5</v>
      </c>
      <c r="F288" s="59">
        <f>F287*1000+1000</f>
        <v>1027.5</v>
      </c>
      <c r="G288" s="59">
        <f>G287*1000+1000</f>
        <v>1027.5</v>
      </c>
      <c r="H288" s="72"/>
    </row>
    <row r="289" spans="2:9" hidden="1" x14ac:dyDescent="0.2">
      <c r="B289" s="53"/>
      <c r="C289" s="53" t="s">
        <v>32</v>
      </c>
      <c r="D289" s="62" t="str">
        <f>B286</f>
        <v>$50,000 - $100,000</v>
      </c>
      <c r="E289" s="62" t="str">
        <f>D289</f>
        <v>$50,000 - $100,000</v>
      </c>
      <c r="F289" s="62" t="str">
        <f>E289</f>
        <v>$50,000 - $100,000</v>
      </c>
      <c r="G289" s="62" t="str">
        <f>F289</f>
        <v>$50,000 - $100,000</v>
      </c>
      <c r="H289" s="72"/>
    </row>
    <row r="290" spans="2:9" hidden="1" x14ac:dyDescent="0.2">
      <c r="B290" s="53"/>
      <c r="C290" s="53" t="s">
        <v>33</v>
      </c>
      <c r="D290" s="63">
        <f>D286/12</f>
        <v>7.5833333333333334E-3</v>
      </c>
      <c r="E290" s="63">
        <f>E286/12</f>
        <v>7.5833333333333334E-3</v>
      </c>
      <c r="F290" s="63">
        <f>F286/12</f>
        <v>7.5833333333333334E-3</v>
      </c>
      <c r="G290" s="63">
        <f>G286/12</f>
        <v>7.5833333333333334E-3</v>
      </c>
      <c r="H290" s="72"/>
    </row>
    <row r="291" spans="2:9" hidden="1" x14ac:dyDescent="0.2">
      <c r="B291" s="53"/>
      <c r="C291" s="53" t="s">
        <v>34</v>
      </c>
      <c r="D291" s="64">
        <f>D288-D$200*(1+D290)^-D$194</f>
        <v>985.79130502205669</v>
      </c>
      <c r="E291" s="64">
        <f>E288-E$200*(1+E290)^-E$194</f>
        <v>989.40614713916818</v>
      </c>
      <c r="F291" s="64">
        <f>F288-F$200*(1+F290)^-F$194</f>
        <v>992.70769526473782</v>
      </c>
      <c r="G291" s="64">
        <f>G288-G$200*(1+G290)^-G$194</f>
        <v>1027.5</v>
      </c>
      <c r="H291" s="72"/>
    </row>
    <row r="292" spans="2:9" hidden="1" x14ac:dyDescent="0.2">
      <c r="B292" s="53"/>
      <c r="C292" s="53" t="s">
        <v>35</v>
      </c>
      <c r="D292" s="63">
        <f>(((1-(1+D290)^-(D$194-D$198))/D290)+D$198)</f>
        <v>22.192504462293574</v>
      </c>
      <c r="E292" s="63">
        <f>(((1-(1+E290)^-(E$194-E$198))/E290)+E$198)</f>
        <v>31.871295937667099</v>
      </c>
      <c r="F292" s="63">
        <f>(((1-(1+F290)^-(F$194-F$198))/F290)+F$198)</f>
        <v>40.711238269320823</v>
      </c>
      <c r="G292" s="63">
        <f>(((1-(1+G290)^-(G$194-G$198))/G290)+G$198)</f>
        <v>48.785033497350284</v>
      </c>
      <c r="H292" s="72"/>
    </row>
    <row r="293" spans="2:9" hidden="1" x14ac:dyDescent="0.2">
      <c r="B293" s="53"/>
      <c r="C293" s="53" t="s">
        <v>36</v>
      </c>
      <c r="D293" s="65">
        <f>D291/D292</f>
        <v>44.420011571788869</v>
      </c>
      <c r="E293" s="65">
        <f>E291/E292</f>
        <v>31.043800323470318</v>
      </c>
      <c r="F293" s="65">
        <f>F291/F292</f>
        <v>24.384119409426624</v>
      </c>
      <c r="G293" s="65">
        <f>G291/G292</f>
        <v>21.061787321634366</v>
      </c>
      <c r="H293" s="72"/>
    </row>
    <row r="294" spans="2:9" hidden="1" x14ac:dyDescent="0.2">
      <c r="B294" s="53"/>
      <c r="C294" s="53" t="s">
        <v>37</v>
      </c>
      <c r="D294" s="56">
        <v>0</v>
      </c>
      <c r="E294" s="56">
        <v>0</v>
      </c>
      <c r="F294" s="56">
        <v>0</v>
      </c>
      <c r="G294" s="56">
        <v>0</v>
      </c>
      <c r="H294" s="72"/>
    </row>
    <row r="295" spans="2:9" hidden="1" x14ac:dyDescent="0.2">
      <c r="B295" s="53"/>
      <c r="C295" s="66" t="s">
        <v>38</v>
      </c>
      <c r="D295" s="67">
        <f>ROUND(D293*(D294+1),2)/1000</f>
        <v>4.4420000000000001E-2</v>
      </c>
      <c r="E295" s="67">
        <f>ROUND(E293*(E294+1),2)/1000</f>
        <v>3.1039999999999998E-2</v>
      </c>
      <c r="F295" s="67">
        <f>ROUND(F293*(F294+1),2)/1000</f>
        <v>2.4379999999999999E-2</v>
      </c>
      <c r="G295" s="67">
        <f>ROUND(G293*(G294+1),2)/1000</f>
        <v>2.1059999999999999E-2</v>
      </c>
      <c r="H295" s="72"/>
    </row>
    <row r="296" spans="2:9" hidden="1" x14ac:dyDescent="0.2">
      <c r="B296" s="53"/>
      <c r="C296" s="66" t="s">
        <v>174</v>
      </c>
      <c r="D296" s="198">
        <f>RATE(D$194,D295*$I$109,-$I$109,D$197*$I$109,1)*12</f>
        <v>0.11204952469661146</v>
      </c>
      <c r="E296" s="198">
        <f>RATE(E$194,E295*$I$109,-$I$109,E$197*$I$109,1)*12</f>
        <v>0.10493053594755394</v>
      </c>
      <c r="F296" s="198">
        <f>RATE(F$194,F295*$I$109,-$I$109,F$197*$I$109,1)*12</f>
        <v>0.10150733300245028</v>
      </c>
      <c r="G296" s="198">
        <f>RATE(G$194,G295*$I$109,-$I$109,G$197*$I$109,1)*12</f>
        <v>9.9756650878954245E-2</v>
      </c>
      <c r="H296" s="72"/>
    </row>
    <row r="297" spans="2:9" hidden="1" x14ac:dyDescent="0.2">
      <c r="B297" s="53"/>
      <c r="C297" s="66"/>
      <c r="D297" s="67"/>
      <c r="E297" s="67"/>
      <c r="F297" s="67"/>
      <c r="G297" s="67"/>
      <c r="H297" s="72"/>
    </row>
    <row r="298" spans="2:9" ht="20.25" hidden="1" x14ac:dyDescent="0.3">
      <c r="B298" s="73" t="s">
        <v>51</v>
      </c>
      <c r="C298" s="74" t="s">
        <v>54</v>
      </c>
      <c r="D298" s="75"/>
      <c r="E298" s="75"/>
      <c r="F298" s="75"/>
      <c r="G298" s="76"/>
      <c r="H298" s="76"/>
    </row>
    <row r="299" spans="2:9" hidden="1" x14ac:dyDescent="0.2">
      <c r="B299" s="52"/>
      <c r="C299" s="53" t="s">
        <v>18</v>
      </c>
      <c r="D299" s="54">
        <v>24</v>
      </c>
      <c r="E299" s="54">
        <v>36</v>
      </c>
      <c r="F299" s="54">
        <v>48</v>
      </c>
      <c r="G299" s="54">
        <v>60</v>
      </c>
      <c r="H299" s="76"/>
    </row>
    <row r="300" spans="2:9" hidden="1" x14ac:dyDescent="0.2">
      <c r="B300" s="53"/>
      <c r="C300" s="53" t="s">
        <v>19</v>
      </c>
      <c r="D300" s="55" t="s">
        <v>20</v>
      </c>
      <c r="E300" s="55" t="s">
        <v>20</v>
      </c>
      <c r="F300" s="55" t="s">
        <v>20</v>
      </c>
      <c r="G300" s="55" t="s">
        <v>20</v>
      </c>
      <c r="H300" s="76"/>
    </row>
    <row r="301" spans="2:9" hidden="1" x14ac:dyDescent="0.2">
      <c r="B301" s="53"/>
      <c r="C301" s="53" t="s">
        <v>21</v>
      </c>
      <c r="D301" s="54">
        <v>24</v>
      </c>
      <c r="E301" s="54">
        <v>36</v>
      </c>
      <c r="F301" s="54">
        <v>48</v>
      </c>
      <c r="G301" s="54">
        <v>60</v>
      </c>
      <c r="H301" s="76"/>
      <c r="I301" s="39"/>
    </row>
    <row r="302" spans="2:9" hidden="1" x14ac:dyDescent="0.2">
      <c r="B302" s="53"/>
      <c r="C302" s="53" t="s">
        <v>22</v>
      </c>
      <c r="D302" s="77">
        <v>0</v>
      </c>
      <c r="E302" s="77">
        <v>0</v>
      </c>
      <c r="F302" s="77">
        <v>0</v>
      </c>
      <c r="G302" s="77">
        <v>0</v>
      </c>
      <c r="H302" s="76"/>
    </row>
    <row r="303" spans="2:9" hidden="1" x14ac:dyDescent="0.2">
      <c r="B303" s="53"/>
      <c r="C303" s="53" t="s">
        <v>23</v>
      </c>
      <c r="D303" s="57">
        <v>2</v>
      </c>
      <c r="E303" s="57">
        <v>2</v>
      </c>
      <c r="F303" s="57">
        <v>2</v>
      </c>
      <c r="G303" s="57">
        <v>2</v>
      </c>
      <c r="H303" s="76"/>
    </row>
    <row r="304" spans="2:9" hidden="1" x14ac:dyDescent="0.2">
      <c r="B304" s="53"/>
      <c r="C304" s="53" t="s">
        <v>24</v>
      </c>
      <c r="D304" s="58" t="s">
        <v>25</v>
      </c>
      <c r="E304" s="58" t="s">
        <v>25</v>
      </c>
      <c r="F304" s="58" t="s">
        <v>25</v>
      </c>
      <c r="G304" s="58" t="s">
        <v>25</v>
      </c>
      <c r="H304" s="76"/>
    </row>
    <row r="305" spans="1:8" hidden="1" x14ac:dyDescent="0.2">
      <c r="B305" s="53"/>
      <c r="C305" s="53" t="s">
        <v>26</v>
      </c>
      <c r="D305" s="59">
        <f>D302*1000</f>
        <v>0</v>
      </c>
      <c r="E305" s="59">
        <f>E302*1000</f>
        <v>0</v>
      </c>
      <c r="F305" s="59">
        <f>F302*1000</f>
        <v>0</v>
      </c>
      <c r="G305" s="59">
        <f>G302*1000</f>
        <v>0</v>
      </c>
      <c r="H305" s="76"/>
    </row>
    <row r="306" spans="1:8" hidden="1" x14ac:dyDescent="0.2">
      <c r="B306" s="53"/>
      <c r="C306" s="53"/>
      <c r="D306" s="60"/>
      <c r="E306" s="60"/>
      <c r="F306" s="60"/>
      <c r="G306" s="60"/>
      <c r="H306" s="76"/>
    </row>
    <row r="307" spans="1:8" hidden="1" x14ac:dyDescent="0.2">
      <c r="A307" t="s">
        <v>170</v>
      </c>
      <c r="B307" s="61" t="s">
        <v>27</v>
      </c>
      <c r="C307" s="53" t="s">
        <v>28</v>
      </c>
      <c r="D307" s="56">
        <v>0.16500000000000001</v>
      </c>
      <c r="E307" s="56">
        <v>0.16500000000000001</v>
      </c>
      <c r="F307" s="56">
        <v>0.16500000000000001</v>
      </c>
      <c r="G307" s="56">
        <v>0.16500000000000001</v>
      </c>
      <c r="H307" s="76"/>
    </row>
    <row r="308" spans="1:8" hidden="1" x14ac:dyDescent="0.2">
      <c r="B308" s="53" t="s">
        <v>29</v>
      </c>
      <c r="C308" s="53" t="s">
        <v>30</v>
      </c>
      <c r="D308" s="194">
        <f>+$J$92</f>
        <v>0.1</v>
      </c>
      <c r="E308" s="194">
        <f>+$J$92</f>
        <v>0.1</v>
      </c>
      <c r="F308" s="194">
        <f>+$J$92</f>
        <v>0.1</v>
      </c>
      <c r="G308" s="194">
        <f>+$J$92</f>
        <v>0.1</v>
      </c>
      <c r="H308" s="76"/>
    </row>
    <row r="309" spans="1:8" hidden="1" x14ac:dyDescent="0.2">
      <c r="B309" s="53"/>
      <c r="C309" s="53" t="s">
        <v>31</v>
      </c>
      <c r="D309" s="59">
        <f>D308*1000+1000</f>
        <v>1100</v>
      </c>
      <c r="E309" s="59">
        <f>E308*1000+1000</f>
        <v>1100</v>
      </c>
      <c r="F309" s="59">
        <f>F308*1000+1000</f>
        <v>1100</v>
      </c>
      <c r="G309" s="59">
        <f>G308*1000+1000</f>
        <v>1100</v>
      </c>
      <c r="H309" s="76"/>
    </row>
    <row r="310" spans="1:8" hidden="1" x14ac:dyDescent="0.2">
      <c r="B310" s="53"/>
      <c r="C310" s="53" t="s">
        <v>32</v>
      </c>
      <c r="D310" s="62" t="str">
        <f>B307</f>
        <v>$1,500 - $2,499</v>
      </c>
      <c r="E310" s="62" t="str">
        <f>D310</f>
        <v>$1,500 - $2,499</v>
      </c>
      <c r="F310" s="62" t="str">
        <f>E310</f>
        <v>$1,500 - $2,499</v>
      </c>
      <c r="G310" s="62" t="str">
        <f>F310</f>
        <v>$1,500 - $2,499</v>
      </c>
      <c r="H310" s="76"/>
    </row>
    <row r="311" spans="1:8" hidden="1" x14ac:dyDescent="0.2">
      <c r="B311" s="53"/>
      <c r="C311" s="53" t="s">
        <v>33</v>
      </c>
      <c r="D311" s="63">
        <f>D307/12</f>
        <v>1.375E-2</v>
      </c>
      <c r="E311" s="63">
        <f>E307/12</f>
        <v>1.375E-2</v>
      </c>
      <c r="F311" s="63">
        <f>F307/12</f>
        <v>1.375E-2</v>
      </c>
      <c r="G311" s="63">
        <f>G307/12</f>
        <v>1.375E-2</v>
      </c>
      <c r="H311" s="76"/>
    </row>
    <row r="312" spans="1:8" hidden="1" x14ac:dyDescent="0.2">
      <c r="B312" s="53"/>
      <c r="C312" s="53" t="s">
        <v>34</v>
      </c>
      <c r="D312" s="64">
        <f>D309-D$305*(1+D311)^-D$299</f>
        <v>1100</v>
      </c>
      <c r="E312" s="64">
        <f>E309-E$305*(1+E311)^-E$299</f>
        <v>1100</v>
      </c>
      <c r="F312" s="64">
        <f>F309-F$305*(1+F311)^-F$299</f>
        <v>1100</v>
      </c>
      <c r="G312" s="64">
        <f>G309-G$305*(1+G311)^-G$299</f>
        <v>1100</v>
      </c>
      <c r="H312" s="76"/>
    </row>
    <row r="313" spans="1:8" hidden="1" x14ac:dyDescent="0.2">
      <c r="B313" s="53"/>
      <c r="C313" s="53" t="s">
        <v>35</v>
      </c>
      <c r="D313" s="63">
        <f>(((1-(1+D311)^-(D$299-D$303))/D311)+D$303)</f>
        <v>20.873240857942417</v>
      </c>
      <c r="E313" s="63">
        <f>(((1-(1+E311)^-(E$299-E$303))/E311)+E$303)</f>
        <v>29.0134208890269</v>
      </c>
      <c r="F313" s="63">
        <f>(((1-(1+F311)^-(F$299-F$303))/F311)+F$303)</f>
        <v>35.923191076346221</v>
      </c>
      <c r="G313" s="63">
        <f>(((1-(1+G311)^-(G$299-G$303))/G311)+G$303)</f>
        <v>41.788531137529858</v>
      </c>
      <c r="H313" s="76"/>
    </row>
    <row r="314" spans="1:8" hidden="1" x14ac:dyDescent="0.2">
      <c r="B314" s="53"/>
      <c r="C314" s="53" t="s">
        <v>36</v>
      </c>
      <c r="D314" s="65">
        <f>D312/D313</f>
        <v>52.699051742194705</v>
      </c>
      <c r="E314" s="65">
        <f>E312/E313</f>
        <v>37.913488526822718</v>
      </c>
      <c r="F314" s="65">
        <f>F312/F313</f>
        <v>30.62088770627896</v>
      </c>
      <c r="G314" s="65">
        <f>G312/G313</f>
        <v>26.323011842167887</v>
      </c>
      <c r="H314" s="76"/>
    </row>
    <row r="315" spans="1:8" hidden="1" x14ac:dyDescent="0.2">
      <c r="B315" s="53"/>
      <c r="C315" s="53" t="s">
        <v>37</v>
      </c>
      <c r="D315" s="56">
        <v>0</v>
      </c>
      <c r="E315" s="56">
        <v>0</v>
      </c>
      <c r="F315" s="56">
        <v>0</v>
      </c>
      <c r="G315" s="56">
        <v>0</v>
      </c>
      <c r="H315" s="76"/>
    </row>
    <row r="316" spans="1:8" hidden="1" x14ac:dyDescent="0.2">
      <c r="B316" s="66"/>
      <c r="C316" s="66" t="s">
        <v>38</v>
      </c>
      <c r="D316" s="67">
        <f>ROUND(D314*(D315+1),2)/1000</f>
        <v>5.2700000000000004E-2</v>
      </c>
      <c r="E316" s="67">
        <f>ROUND(E314*(E315+1),2)/1000</f>
        <v>3.7909999999999999E-2</v>
      </c>
      <c r="F316" s="67">
        <f>ROUND(F314*(F315+1),2)/1000</f>
        <v>3.0620000000000001E-2</v>
      </c>
      <c r="G316" s="67">
        <f>ROUND(G314*(G315+1),2)/1000</f>
        <v>2.632E-2</v>
      </c>
      <c r="H316" s="76"/>
    </row>
    <row r="317" spans="1:8" hidden="1" x14ac:dyDescent="0.2">
      <c r="B317" s="66"/>
      <c r="C317" s="66" t="s">
        <v>174</v>
      </c>
      <c r="D317" s="198">
        <f>RATE(D$299,D316*$I$109,-$I$109,D$302*$I$109,1)*12</f>
        <v>0.25928893424230065</v>
      </c>
      <c r="E317" s="198">
        <f>RATE(E$299,E316*$I$109,-$I$109,E$302*$I$109,1)*12</f>
        <v>0.22850582824848431</v>
      </c>
      <c r="F317" s="198">
        <f>RATE(F$299,F316*$I$109,-$I$109,F$302*$I$109,1)*12</f>
        <v>0.21370468817919336</v>
      </c>
      <c r="G317" s="198">
        <f>RATE(G$299,G316*$I$109,-$I$109,G$302*$I$109,1)*12</f>
        <v>0.20494000951656779</v>
      </c>
      <c r="H317" s="76"/>
    </row>
    <row r="318" spans="1:8" hidden="1" x14ac:dyDescent="0.2">
      <c r="B318" s="53"/>
      <c r="C318" s="53"/>
      <c r="D318" s="60"/>
      <c r="E318" s="60"/>
      <c r="F318" s="60"/>
      <c r="G318" s="60"/>
      <c r="H318" s="76"/>
    </row>
    <row r="319" spans="1:8" hidden="1" x14ac:dyDescent="0.2">
      <c r="A319" t="s">
        <v>170</v>
      </c>
      <c r="B319" s="61" t="s">
        <v>39</v>
      </c>
      <c r="C319" s="53" t="s">
        <v>28</v>
      </c>
      <c r="D319" s="56">
        <v>0.14499999999999999</v>
      </c>
      <c r="E319" s="56">
        <v>0.14499999999999999</v>
      </c>
      <c r="F319" s="56">
        <v>0.14499999999999999</v>
      </c>
      <c r="G319" s="56">
        <v>0.14499999999999999</v>
      </c>
      <c r="H319" s="76"/>
    </row>
    <row r="320" spans="1:8" hidden="1" x14ac:dyDescent="0.2">
      <c r="B320" s="53" t="s">
        <v>40</v>
      </c>
      <c r="C320" s="53" t="s">
        <v>30</v>
      </c>
      <c r="D320" s="194">
        <f>+$J$93</f>
        <v>0.1</v>
      </c>
      <c r="E320" s="194">
        <f>+$J$93</f>
        <v>0.1</v>
      </c>
      <c r="F320" s="194">
        <f>+$J$93</f>
        <v>0.1</v>
      </c>
      <c r="G320" s="194">
        <f>+$J$93</f>
        <v>0.1</v>
      </c>
      <c r="H320" s="76"/>
    </row>
    <row r="321" spans="1:8" hidden="1" x14ac:dyDescent="0.2">
      <c r="B321" s="53"/>
      <c r="C321" s="53" t="s">
        <v>31</v>
      </c>
      <c r="D321" s="59">
        <f>D320*1000+1000</f>
        <v>1100</v>
      </c>
      <c r="E321" s="59">
        <f>E320*1000+1000</f>
        <v>1100</v>
      </c>
      <c r="F321" s="59">
        <f>F320*1000+1000</f>
        <v>1100</v>
      </c>
      <c r="G321" s="59">
        <f>G320*1000+1000</f>
        <v>1100</v>
      </c>
      <c r="H321" s="76"/>
    </row>
    <row r="322" spans="1:8" hidden="1" x14ac:dyDescent="0.2">
      <c r="B322" s="53"/>
      <c r="C322" s="53" t="s">
        <v>32</v>
      </c>
      <c r="D322" s="62" t="str">
        <f>B319</f>
        <v>$2,500 - $4,999</v>
      </c>
      <c r="E322" s="62" t="str">
        <f>D322</f>
        <v>$2,500 - $4,999</v>
      </c>
      <c r="F322" s="62" t="str">
        <f>E322</f>
        <v>$2,500 - $4,999</v>
      </c>
      <c r="G322" s="62" t="str">
        <f>F322</f>
        <v>$2,500 - $4,999</v>
      </c>
      <c r="H322" s="76"/>
    </row>
    <row r="323" spans="1:8" hidden="1" x14ac:dyDescent="0.2">
      <c r="B323" s="53"/>
      <c r="C323" s="53" t="s">
        <v>33</v>
      </c>
      <c r="D323" s="63">
        <f>D319/12</f>
        <v>1.2083333333333333E-2</v>
      </c>
      <c r="E323" s="63">
        <f>E319/12</f>
        <v>1.2083333333333333E-2</v>
      </c>
      <c r="F323" s="63">
        <f>F319/12</f>
        <v>1.2083333333333333E-2</v>
      </c>
      <c r="G323" s="63">
        <f>G319/12</f>
        <v>1.2083333333333333E-2</v>
      </c>
      <c r="H323" s="76"/>
    </row>
    <row r="324" spans="1:8" hidden="1" x14ac:dyDescent="0.2">
      <c r="B324" s="53"/>
      <c r="C324" s="53" t="s">
        <v>34</v>
      </c>
      <c r="D324" s="64">
        <f>D321-D$305*(1+D323)^-D$299</f>
        <v>1100</v>
      </c>
      <c r="E324" s="64">
        <f>E321-E$305*(1+E323)^-E$299</f>
        <v>1100</v>
      </c>
      <c r="F324" s="64">
        <f>F321-F$305*(1+F323)^-F$299</f>
        <v>1100</v>
      </c>
      <c r="G324" s="64">
        <f>G321-G$305*(1+G323)^-G$299</f>
        <v>1100</v>
      </c>
      <c r="H324" s="76"/>
    </row>
    <row r="325" spans="1:8" hidden="1" x14ac:dyDescent="0.2">
      <c r="B325" s="53"/>
      <c r="C325" s="53" t="s">
        <v>35</v>
      </c>
      <c r="D325" s="63">
        <f>(((1-(1+D323)^-(D$299-D$303))/D323)+D$303)</f>
        <v>21.217446532473357</v>
      </c>
      <c r="E325" s="63">
        <f>(((1-(1+E323)^-(E$299-E$303))/E323)+E$303)</f>
        <v>29.746300934308987</v>
      </c>
      <c r="F325" s="63">
        <f>(((1-(1+F323)^-(F$299-F$303))/F323)+F$303)</f>
        <v>37.130364444686265</v>
      </c>
      <c r="G325" s="63">
        <f>(((1-(1+G323)^-(G$299-G$303))/G323)+G$303)</f>
        <v>43.523297347087571</v>
      </c>
      <c r="H325" s="76"/>
    </row>
    <row r="326" spans="1:8" hidden="1" x14ac:dyDescent="0.2">
      <c r="B326" s="53"/>
      <c r="C326" s="53" t="s">
        <v>36</v>
      </c>
      <c r="D326" s="65">
        <f>D324/D325</f>
        <v>51.844127346636512</v>
      </c>
      <c r="E326" s="65">
        <f>E324/E325</f>
        <v>36.979387871763059</v>
      </c>
      <c r="F326" s="65">
        <f>F324/F325</f>
        <v>29.625348860733343</v>
      </c>
      <c r="G326" s="65">
        <f>G324/G325</f>
        <v>25.273820391588696</v>
      </c>
      <c r="H326" s="76"/>
    </row>
    <row r="327" spans="1:8" hidden="1" x14ac:dyDescent="0.2">
      <c r="B327" s="53"/>
      <c r="C327" s="53" t="s">
        <v>37</v>
      </c>
      <c r="D327" s="56">
        <v>0</v>
      </c>
      <c r="E327" s="56">
        <v>0</v>
      </c>
      <c r="F327" s="56">
        <v>0</v>
      </c>
      <c r="G327" s="56">
        <v>0</v>
      </c>
      <c r="H327" s="76"/>
    </row>
    <row r="328" spans="1:8" hidden="1" x14ac:dyDescent="0.2">
      <c r="B328" s="66"/>
      <c r="C328" s="66" t="s">
        <v>38</v>
      </c>
      <c r="D328" s="67">
        <f>ROUND(D326*(D327+1),2)/1000</f>
        <v>5.1840000000000004E-2</v>
      </c>
      <c r="E328" s="67">
        <f>ROUND(E326*(E327+1),2)/1000</f>
        <v>3.6979999999999999E-2</v>
      </c>
      <c r="F328" s="67">
        <f>ROUND(F326*(F327+1),2)/1000</f>
        <v>2.963E-2</v>
      </c>
      <c r="G328" s="67">
        <f>ROUND(G326*(G327+1),2)/1000</f>
        <v>2.5270000000000001E-2</v>
      </c>
      <c r="H328" s="76"/>
    </row>
    <row r="329" spans="1:8" hidden="1" x14ac:dyDescent="0.2">
      <c r="B329" s="66"/>
      <c r="C329" s="66" t="s">
        <v>174</v>
      </c>
      <c r="D329" s="198">
        <f>RATE(D$299,D328*$I$109,-$I$109,D$302*$I$109,1)*12</f>
        <v>0.24012508082391587</v>
      </c>
      <c r="E329" s="198">
        <f>RATE(E$299,E328*$I$109,-$I$109,E$302*$I$109,1)*12</f>
        <v>0.20900674556233151</v>
      </c>
      <c r="F329" s="198">
        <f>RATE(F$299,F328*$I$109,-$I$109,F$302*$I$109,1)*12</f>
        <v>0.19394882450794243</v>
      </c>
      <c r="G329" s="198">
        <f>RATE(G$299,G328*$I$109,-$I$109,G$302*$I$109,1)*12</f>
        <v>0.18487396106436405</v>
      </c>
      <c r="H329" s="76"/>
    </row>
    <row r="330" spans="1:8" hidden="1" x14ac:dyDescent="0.2">
      <c r="B330" s="53"/>
      <c r="C330" s="53"/>
      <c r="D330" s="60"/>
      <c r="E330" s="60"/>
      <c r="F330" s="60"/>
      <c r="G330" s="60"/>
      <c r="H330" s="76"/>
    </row>
    <row r="331" spans="1:8" hidden="1" x14ac:dyDescent="0.2">
      <c r="A331" t="s">
        <v>170</v>
      </c>
      <c r="B331" s="61" t="s">
        <v>41</v>
      </c>
      <c r="C331" s="53" t="s">
        <v>28</v>
      </c>
      <c r="D331" s="56">
        <v>0.129</v>
      </c>
      <c r="E331" s="56">
        <v>0.129</v>
      </c>
      <c r="F331" s="56">
        <v>0.129</v>
      </c>
      <c r="G331" s="56">
        <v>0.129</v>
      </c>
      <c r="H331" s="76"/>
    </row>
    <row r="332" spans="1:8" hidden="1" x14ac:dyDescent="0.2">
      <c r="B332" s="53" t="s">
        <v>42</v>
      </c>
      <c r="C332" s="53" t="s">
        <v>30</v>
      </c>
      <c r="D332" s="194">
        <f>+$J$94</f>
        <v>7.0000000000000007E-2</v>
      </c>
      <c r="E332" s="194">
        <f>+$J$94</f>
        <v>7.0000000000000007E-2</v>
      </c>
      <c r="F332" s="194">
        <f>+$J$94</f>
        <v>7.0000000000000007E-2</v>
      </c>
      <c r="G332" s="194">
        <f>+$J$94</f>
        <v>7.0000000000000007E-2</v>
      </c>
      <c r="H332" s="76"/>
    </row>
    <row r="333" spans="1:8" hidden="1" x14ac:dyDescent="0.2">
      <c r="B333" s="53"/>
      <c r="C333" s="53" t="s">
        <v>31</v>
      </c>
      <c r="D333" s="59">
        <f>D332*1000+1000</f>
        <v>1070</v>
      </c>
      <c r="E333" s="59">
        <f>E332*1000+1000</f>
        <v>1070</v>
      </c>
      <c r="F333" s="59">
        <f>F332*1000+1000</f>
        <v>1070</v>
      </c>
      <c r="G333" s="59">
        <f>G332*1000+1000</f>
        <v>1070</v>
      </c>
      <c r="H333" s="76"/>
    </row>
    <row r="334" spans="1:8" hidden="1" x14ac:dyDescent="0.2">
      <c r="B334" s="53"/>
      <c r="C334" s="53" t="s">
        <v>32</v>
      </c>
      <c r="D334" s="62" t="str">
        <f>B331</f>
        <v>$5,000 - $9,999</v>
      </c>
      <c r="E334" s="62" t="str">
        <f>D334</f>
        <v>$5,000 - $9,999</v>
      </c>
      <c r="F334" s="62" t="str">
        <f>E334</f>
        <v>$5,000 - $9,999</v>
      </c>
      <c r="G334" s="62" t="str">
        <f>F334</f>
        <v>$5,000 - $9,999</v>
      </c>
      <c r="H334" s="76"/>
    </row>
    <row r="335" spans="1:8" hidden="1" x14ac:dyDescent="0.2">
      <c r="B335" s="53"/>
      <c r="C335" s="53" t="s">
        <v>33</v>
      </c>
      <c r="D335" s="63">
        <f>D331/12</f>
        <v>1.0750000000000001E-2</v>
      </c>
      <c r="E335" s="63">
        <f>E331/12</f>
        <v>1.0750000000000001E-2</v>
      </c>
      <c r="F335" s="63">
        <f>F331/12</f>
        <v>1.0750000000000001E-2</v>
      </c>
      <c r="G335" s="63">
        <f>G331/12</f>
        <v>1.0750000000000001E-2</v>
      </c>
      <c r="H335" s="76"/>
    </row>
    <row r="336" spans="1:8" hidden="1" x14ac:dyDescent="0.2">
      <c r="B336" s="53"/>
      <c r="C336" s="53" t="s">
        <v>34</v>
      </c>
      <c r="D336" s="64">
        <f>D333-D$305*(1+D335)^-D$299</f>
        <v>1070</v>
      </c>
      <c r="E336" s="64">
        <f>E333-E$305*(1+E335)^-E$299</f>
        <v>1070</v>
      </c>
      <c r="F336" s="64">
        <f>F333-F$305*(1+F335)^-F$299</f>
        <v>1070</v>
      </c>
      <c r="G336" s="64">
        <f>G333-G$305*(1+G335)^-G$299</f>
        <v>1070</v>
      </c>
      <c r="H336" s="76"/>
    </row>
    <row r="337" spans="1:8" hidden="1" x14ac:dyDescent="0.2">
      <c r="B337" s="53"/>
      <c r="C337" s="53" t="s">
        <v>35</v>
      </c>
      <c r="D337" s="63">
        <f>(((1-(1+D335)^-(D$299-D$303))/D335)+D$303)</f>
        <v>21.499271178659495</v>
      </c>
      <c r="E337" s="63">
        <f>(((1-(1+E335)^-(E$299-E$303))/E335)+E$303)</f>
        <v>30.353080905120677</v>
      </c>
      <c r="F337" s="63">
        <f>(((1-(1+F335)^-(F$299-F$303))/F335)+F$303)</f>
        <v>38.14070866305525</v>
      </c>
      <c r="G337" s="63">
        <f>(((1-(1+G335)^-(G$299-G$303))/G335)+G$303)</f>
        <v>44.99054483187399</v>
      </c>
      <c r="H337" s="76"/>
    </row>
    <row r="338" spans="1:8" hidden="1" x14ac:dyDescent="0.2">
      <c r="B338" s="53"/>
      <c r="C338" s="53" t="s">
        <v>36</v>
      </c>
      <c r="D338" s="65">
        <f>D336/D337</f>
        <v>49.769128967594881</v>
      </c>
      <c r="E338" s="65">
        <f>E336/E337</f>
        <v>35.251775704241183</v>
      </c>
      <c r="F338" s="65">
        <f>F336/F337</f>
        <v>28.054014660625551</v>
      </c>
      <c r="G338" s="65">
        <f>G336/G337</f>
        <v>23.782774891891243</v>
      </c>
      <c r="H338" s="76"/>
    </row>
    <row r="339" spans="1:8" hidden="1" x14ac:dyDescent="0.2">
      <c r="B339" s="53"/>
      <c r="C339" s="53" t="s">
        <v>37</v>
      </c>
      <c r="D339" s="56">
        <v>0</v>
      </c>
      <c r="E339" s="56">
        <v>0</v>
      </c>
      <c r="F339" s="56">
        <v>0</v>
      </c>
      <c r="G339" s="56">
        <v>0</v>
      </c>
      <c r="H339" s="76"/>
    </row>
    <row r="340" spans="1:8" hidden="1" x14ac:dyDescent="0.2">
      <c r="B340" s="66"/>
      <c r="C340" s="66" t="s">
        <v>38</v>
      </c>
      <c r="D340" s="67">
        <f>ROUND(D338*(D339+1),2)/1000</f>
        <v>4.9770000000000002E-2</v>
      </c>
      <c r="E340" s="67">
        <f>ROUND(E338*(E339+1),2)/1000</f>
        <v>3.5249999999999997E-2</v>
      </c>
      <c r="F340" s="67">
        <f>ROUND(F338*(F339+1),2)/1000</f>
        <v>2.8050000000000002E-2</v>
      </c>
      <c r="G340" s="67">
        <f>ROUND(G338*(G339+1),2)/1000</f>
        <v>2.3780000000000003E-2</v>
      </c>
      <c r="H340" s="76"/>
    </row>
    <row r="341" spans="1:8" hidden="1" x14ac:dyDescent="0.2">
      <c r="B341" s="66"/>
      <c r="C341" s="66" t="s">
        <v>174</v>
      </c>
      <c r="D341" s="198">
        <f>RATE(D$299,D340*$I$109,-$I$109,D$302*$I$109,1)*12</f>
        <v>0.19335880061131161</v>
      </c>
      <c r="E341" s="198">
        <f>RATE(E$299,E340*$I$109,-$I$109,E$302*$I$109,1)*12</f>
        <v>0.17206195094551135</v>
      </c>
      <c r="F341" s="198">
        <f>RATE(F$299,F340*$I$109,-$I$109,F$302*$I$109,1)*12</f>
        <v>0.16171126268848518</v>
      </c>
      <c r="G341" s="198">
        <f>RATE(G$299,G340*$I$109,-$I$109,G$302*$I$109,1)*12</f>
        <v>0.15566795367950753</v>
      </c>
      <c r="H341" s="76"/>
    </row>
    <row r="342" spans="1:8" hidden="1" x14ac:dyDescent="0.2">
      <c r="B342" s="53"/>
      <c r="C342" s="53"/>
      <c r="D342" s="60"/>
      <c r="E342" s="60"/>
      <c r="F342" s="60"/>
      <c r="G342" s="60"/>
      <c r="H342" s="76"/>
    </row>
    <row r="343" spans="1:8" hidden="1" x14ac:dyDescent="0.2">
      <c r="A343" t="s">
        <v>170</v>
      </c>
      <c r="B343" s="61" t="s">
        <v>43</v>
      </c>
      <c r="C343" s="53" t="s">
        <v>28</v>
      </c>
      <c r="D343" s="56">
        <v>0.12</v>
      </c>
      <c r="E343" s="56">
        <v>0.12</v>
      </c>
      <c r="F343" s="56">
        <v>0.12</v>
      </c>
      <c r="G343" s="56">
        <v>0.12</v>
      </c>
      <c r="H343" s="76"/>
    </row>
    <row r="344" spans="1:8" hidden="1" x14ac:dyDescent="0.2">
      <c r="B344" s="53" t="s">
        <v>44</v>
      </c>
      <c r="C344" s="53" t="s">
        <v>30</v>
      </c>
      <c r="D344" s="194">
        <f>+$J$95</f>
        <v>6.5000000000000002E-2</v>
      </c>
      <c r="E344" s="194">
        <f>+$J$95</f>
        <v>6.5000000000000002E-2</v>
      </c>
      <c r="F344" s="194">
        <f>+$J$95</f>
        <v>6.5000000000000002E-2</v>
      </c>
      <c r="G344" s="194">
        <f>+$J$95</f>
        <v>6.5000000000000002E-2</v>
      </c>
      <c r="H344" s="76"/>
    </row>
    <row r="345" spans="1:8" hidden="1" x14ac:dyDescent="0.2">
      <c r="B345" s="53"/>
      <c r="C345" s="53" t="s">
        <v>31</v>
      </c>
      <c r="D345" s="59">
        <f>D344*1000+1000</f>
        <v>1065</v>
      </c>
      <c r="E345" s="59">
        <f>E344*1000+1000</f>
        <v>1065</v>
      </c>
      <c r="F345" s="59">
        <f>F344*1000+1000</f>
        <v>1065</v>
      </c>
      <c r="G345" s="59">
        <f>G344*1000+1000</f>
        <v>1065</v>
      </c>
      <c r="H345" s="76"/>
    </row>
    <row r="346" spans="1:8" hidden="1" x14ac:dyDescent="0.2">
      <c r="B346" s="53"/>
      <c r="C346" s="53" t="s">
        <v>32</v>
      </c>
      <c r="D346" s="62" t="str">
        <f>B343</f>
        <v>$10,000 - $14,999</v>
      </c>
      <c r="E346" s="62" t="str">
        <f>D346</f>
        <v>$10,000 - $14,999</v>
      </c>
      <c r="F346" s="62" t="str">
        <f>E346</f>
        <v>$10,000 - $14,999</v>
      </c>
      <c r="G346" s="62" t="str">
        <f>F346</f>
        <v>$10,000 - $14,999</v>
      </c>
      <c r="H346" s="76"/>
    </row>
    <row r="347" spans="1:8" hidden="1" x14ac:dyDescent="0.2">
      <c r="B347" s="53"/>
      <c r="C347" s="53" t="s">
        <v>33</v>
      </c>
      <c r="D347" s="63">
        <f>D343/12</f>
        <v>0.01</v>
      </c>
      <c r="E347" s="63">
        <f>E343/12</f>
        <v>0.01</v>
      </c>
      <c r="F347" s="63">
        <f>F343/12</f>
        <v>0.01</v>
      </c>
      <c r="G347" s="63">
        <f>G343/12</f>
        <v>0.01</v>
      </c>
      <c r="H347" s="76"/>
    </row>
    <row r="348" spans="1:8" hidden="1" x14ac:dyDescent="0.2">
      <c r="B348" s="53"/>
      <c r="C348" s="53" t="s">
        <v>34</v>
      </c>
      <c r="D348" s="64">
        <f>D345-D$305*(1+D347)^-D$299</f>
        <v>1065</v>
      </c>
      <c r="E348" s="64">
        <f>E345-E$305*(1+E347)^-E$299</f>
        <v>1065</v>
      </c>
      <c r="F348" s="64">
        <f>F345-F$305*(1+F347)^-F$299</f>
        <v>1065</v>
      </c>
      <c r="G348" s="64">
        <f>G345-G$305*(1+G347)^-G$299</f>
        <v>1065</v>
      </c>
      <c r="H348" s="76"/>
    </row>
    <row r="349" spans="1:8" hidden="1" x14ac:dyDescent="0.2">
      <c r="B349" s="53"/>
      <c r="C349" s="53" t="s">
        <v>35</v>
      </c>
      <c r="D349" s="63">
        <f>(((1-(1+D347)^-(D$299-D$303))/D347)+D$303)</f>
        <v>21.660379341506196</v>
      </c>
      <c r="E349" s="63">
        <f>(((1-(1+E347)^-(E$299-E$303))/E347)+E$303)</f>
        <v>30.702665888523338</v>
      </c>
      <c r="F349" s="63">
        <f>(((1-(1+F347)^-(F$299-F$303))/F347)+F$303)</f>
        <v>38.727236079299239</v>
      </c>
      <c r="G349" s="63">
        <f>(((1-(1+G347)^-(G$299-G$303))/G347)+G$303)</f>
        <v>45.848634678189143</v>
      </c>
      <c r="H349" s="76"/>
    </row>
    <row r="350" spans="1:8" hidden="1" x14ac:dyDescent="0.2">
      <c r="B350" s="53"/>
      <c r="C350" s="53" t="s">
        <v>36</v>
      </c>
      <c r="D350" s="65">
        <f>D348/D349</f>
        <v>49.168113965539774</v>
      </c>
      <c r="E350" s="65">
        <f>E348/E349</f>
        <v>34.68754159221389</v>
      </c>
      <c r="F350" s="65">
        <f>F348/F349</f>
        <v>27.500026023526928</v>
      </c>
      <c r="G350" s="65">
        <f>G348/G349</f>
        <v>23.228608822819229</v>
      </c>
      <c r="H350" s="76"/>
    </row>
    <row r="351" spans="1:8" hidden="1" x14ac:dyDescent="0.2">
      <c r="B351" s="53"/>
      <c r="C351" s="53" t="s">
        <v>37</v>
      </c>
      <c r="D351" s="56">
        <v>0</v>
      </c>
      <c r="E351" s="56">
        <v>0</v>
      </c>
      <c r="F351" s="56">
        <v>0</v>
      </c>
      <c r="G351" s="56">
        <v>0</v>
      </c>
      <c r="H351" s="76"/>
    </row>
    <row r="352" spans="1:8" hidden="1" x14ac:dyDescent="0.2">
      <c r="B352" s="66"/>
      <c r="C352" s="66" t="s">
        <v>38</v>
      </c>
      <c r="D352" s="67">
        <f>ROUND(D350*(D351+1),2)/1000</f>
        <v>4.9169999999999998E-2</v>
      </c>
      <c r="E352" s="67">
        <f>ROUND(E350*(E351+1),2)/1000</f>
        <v>3.4689999999999999E-2</v>
      </c>
      <c r="F352" s="67">
        <f>ROUND(F350*(F351+1),2)/1000</f>
        <v>2.75E-2</v>
      </c>
      <c r="G352" s="67">
        <f>ROUND(G350*(G351+1),2)/1000</f>
        <v>2.3230000000000001E-2</v>
      </c>
      <c r="H352" s="76"/>
    </row>
    <row r="353" spans="1:8" hidden="1" x14ac:dyDescent="0.2">
      <c r="B353" s="66"/>
      <c r="C353" s="66" t="s">
        <v>174</v>
      </c>
      <c r="D353" s="198">
        <f>RATE(D$299,D352*$I$109,-$I$109,D$302*$I$109,1)*12</f>
        <v>0.17962565031428759</v>
      </c>
      <c r="E353" s="198">
        <f>RATE(E$299,E352*$I$109,-$I$109,E$302*$I$109,1)*12</f>
        <v>0.15990318525416655</v>
      </c>
      <c r="F353" s="198">
        <f>RATE(F$299,F352*$I$109,-$I$109,F$302*$I$109,1)*12</f>
        <v>0.15026859682699795</v>
      </c>
      <c r="G353" s="198">
        <f>RATE(G$299,G352*$I$109,-$I$109,G$302*$I$109,1)*12</f>
        <v>0.1446498425788576</v>
      </c>
      <c r="H353" s="76"/>
    </row>
    <row r="354" spans="1:8" hidden="1" x14ac:dyDescent="0.2">
      <c r="B354" s="53"/>
      <c r="C354" s="53"/>
      <c r="D354" s="60"/>
      <c r="E354" s="60"/>
      <c r="F354" s="60"/>
      <c r="G354" s="60"/>
      <c r="H354" s="76"/>
    </row>
    <row r="355" spans="1:8" hidden="1" x14ac:dyDescent="0.2">
      <c r="A355" t="s">
        <v>170</v>
      </c>
      <c r="B355" s="61" t="s">
        <v>45</v>
      </c>
      <c r="C355" s="53" t="s">
        <v>28</v>
      </c>
      <c r="D355" s="56">
        <v>0.11600000000000001</v>
      </c>
      <c r="E355" s="56">
        <v>0.11600000000000001</v>
      </c>
      <c r="F355" s="56">
        <v>0.11600000000000001</v>
      </c>
      <c r="G355" s="56">
        <v>0.11600000000000001</v>
      </c>
      <c r="H355" s="76"/>
    </row>
    <row r="356" spans="1:8" hidden="1" x14ac:dyDescent="0.2">
      <c r="B356" s="53" t="s">
        <v>46</v>
      </c>
      <c r="C356" s="53" t="s">
        <v>30</v>
      </c>
      <c r="D356" s="194">
        <f>+$J$96</f>
        <v>6.5000000000000002E-2</v>
      </c>
      <c r="E356" s="194">
        <f>+$J$96</f>
        <v>6.5000000000000002E-2</v>
      </c>
      <c r="F356" s="194">
        <f>+$J$96</f>
        <v>6.5000000000000002E-2</v>
      </c>
      <c r="G356" s="194">
        <f>+$J$96</f>
        <v>6.5000000000000002E-2</v>
      </c>
      <c r="H356" s="76"/>
    </row>
    <row r="357" spans="1:8" hidden="1" x14ac:dyDescent="0.2">
      <c r="B357" s="53"/>
      <c r="C357" s="53" t="s">
        <v>31</v>
      </c>
      <c r="D357" s="59">
        <f>D356*1000+1000</f>
        <v>1065</v>
      </c>
      <c r="E357" s="59">
        <f>E356*1000+1000</f>
        <v>1065</v>
      </c>
      <c r="F357" s="59">
        <f>F356*1000+1000</f>
        <v>1065</v>
      </c>
      <c r="G357" s="59">
        <f>G356*1000+1000</f>
        <v>1065</v>
      </c>
      <c r="H357" s="76"/>
    </row>
    <row r="358" spans="1:8" hidden="1" x14ac:dyDescent="0.2">
      <c r="B358" s="53"/>
      <c r="C358" s="53" t="s">
        <v>32</v>
      </c>
      <c r="D358" s="62" t="str">
        <f>B355</f>
        <v>$15,000 - $19,999</v>
      </c>
      <c r="E358" s="62" t="str">
        <f>D358</f>
        <v>$15,000 - $19,999</v>
      </c>
      <c r="F358" s="62" t="str">
        <f>E358</f>
        <v>$15,000 - $19,999</v>
      </c>
      <c r="G358" s="62" t="str">
        <f>F358</f>
        <v>$15,000 - $19,999</v>
      </c>
      <c r="H358" s="76"/>
    </row>
    <row r="359" spans="1:8" hidden="1" x14ac:dyDescent="0.2">
      <c r="B359" s="53"/>
      <c r="C359" s="53" t="s">
        <v>33</v>
      </c>
      <c r="D359" s="63">
        <f>D355/12</f>
        <v>9.6666666666666672E-3</v>
      </c>
      <c r="E359" s="63">
        <f>E355/12</f>
        <v>9.6666666666666672E-3</v>
      </c>
      <c r="F359" s="63">
        <f>F355/12</f>
        <v>9.6666666666666672E-3</v>
      </c>
      <c r="G359" s="63">
        <f>G355/12</f>
        <v>9.6666666666666672E-3</v>
      </c>
      <c r="H359" s="76"/>
    </row>
    <row r="360" spans="1:8" hidden="1" x14ac:dyDescent="0.2">
      <c r="B360" s="53"/>
      <c r="C360" s="53" t="s">
        <v>34</v>
      </c>
      <c r="D360" s="64">
        <f>D357-D$305*(1+D359)^-D$299</f>
        <v>1065</v>
      </c>
      <c r="E360" s="64">
        <f>E357-E$305*(1+E359)^-E$299</f>
        <v>1065</v>
      </c>
      <c r="F360" s="64">
        <f>F357-F$305*(1+F359)^-F$299</f>
        <v>1065</v>
      </c>
      <c r="G360" s="64">
        <f>G357-G$305*(1+G359)^-G$299</f>
        <v>1065</v>
      </c>
      <c r="H360" s="76"/>
    </row>
    <row r="361" spans="1:8" hidden="1" x14ac:dyDescent="0.2">
      <c r="B361" s="53"/>
      <c r="C361" s="53" t="s">
        <v>35</v>
      </c>
      <c r="D361" s="63">
        <f>(((1-(1+D359)^-(D$299-D$303))/D359)+D$303)</f>
        <v>21.732588520465043</v>
      </c>
      <c r="E361" s="63">
        <f>(((1-(1+E359)^-(E$299-E$303))/E359)+E$303)</f>
        <v>30.859990451715984</v>
      </c>
      <c r="F361" s="63">
        <f>(((1-(1+F359)^-(F$299-F$303))/F359)+F$303)</f>
        <v>38.99224477491282</v>
      </c>
      <c r="G361" s="63">
        <f>(((1-(1+G359)^-(G$299-G$303))/G359)+G$303)</f>
        <v>46.237851013717915</v>
      </c>
      <c r="H361" s="76"/>
    </row>
    <row r="362" spans="1:8" hidden="1" x14ac:dyDescent="0.2">
      <c r="B362" s="53"/>
      <c r="C362" s="53" t="s">
        <v>36</v>
      </c>
      <c r="D362" s="65">
        <f>D360/D361</f>
        <v>49.004746903348199</v>
      </c>
      <c r="E362" s="65">
        <f>E360/E361</f>
        <v>34.510704132145321</v>
      </c>
      <c r="F362" s="65">
        <f>F360/F361</f>
        <v>27.313123574901471</v>
      </c>
      <c r="G362" s="65">
        <f>G360/G361</f>
        <v>23.033077373860525</v>
      </c>
      <c r="H362" s="76"/>
    </row>
    <row r="363" spans="1:8" hidden="1" x14ac:dyDescent="0.2">
      <c r="B363" s="53"/>
      <c r="C363" s="53" t="s">
        <v>37</v>
      </c>
      <c r="D363" s="56">
        <v>0</v>
      </c>
      <c r="E363" s="56">
        <v>0</v>
      </c>
      <c r="F363" s="56">
        <v>0</v>
      </c>
      <c r="G363" s="56">
        <v>0</v>
      </c>
      <c r="H363" s="76"/>
    </row>
    <row r="364" spans="1:8" hidden="1" x14ac:dyDescent="0.2">
      <c r="B364" s="53"/>
      <c r="C364" s="66" t="s">
        <v>38</v>
      </c>
      <c r="D364" s="67">
        <f>ROUND(D362*(D363+1),2)/1000</f>
        <v>4.9000000000000002E-2</v>
      </c>
      <c r="E364" s="67">
        <f>ROUND(E362*(E363+1),2)/1000</f>
        <v>3.4509999999999999E-2</v>
      </c>
      <c r="F364" s="67">
        <f>ROUND(F362*(F363+1),2)/1000</f>
        <v>2.7309999999999997E-2</v>
      </c>
      <c r="G364" s="67">
        <f>ROUND(G362*(G363+1),2)/1000</f>
        <v>2.3030000000000002E-2</v>
      </c>
      <c r="H364" s="76"/>
    </row>
    <row r="365" spans="1:8" hidden="1" x14ac:dyDescent="0.2">
      <c r="B365" s="53"/>
      <c r="C365" s="66" t="s">
        <v>174</v>
      </c>
      <c r="D365" s="198">
        <f>RATE(D$299,D364*$I$109,-$I$109,D$302*$I$109,1)*12</f>
        <v>0.17571945868838917</v>
      </c>
      <c r="E365" s="198">
        <f>RATE(E$299,E364*$I$109,-$I$109,E$302*$I$109,1)*12</f>
        <v>0.15597320488098915</v>
      </c>
      <c r="F365" s="198">
        <f>RATE(F$299,F364*$I$109,-$I$109,F$302*$I$109,1)*12</f>
        <v>0.14628758799870592</v>
      </c>
      <c r="G365" s="198">
        <f>RATE(G$299,G364*$I$109,-$I$109,G$302*$I$109,1)*12</f>
        <v>0.14060932770521917</v>
      </c>
      <c r="H365" s="76"/>
    </row>
    <row r="366" spans="1:8" hidden="1" x14ac:dyDescent="0.2">
      <c r="B366" s="53"/>
      <c r="C366" s="53"/>
      <c r="D366" s="60"/>
      <c r="E366" s="60"/>
      <c r="F366" s="60"/>
      <c r="G366" s="60"/>
      <c r="H366" s="76"/>
    </row>
    <row r="367" spans="1:8" hidden="1" x14ac:dyDescent="0.2">
      <c r="A367" t="s">
        <v>170</v>
      </c>
      <c r="B367" s="61" t="s">
        <v>47</v>
      </c>
      <c r="C367" s="53" t="s">
        <v>28</v>
      </c>
      <c r="D367" s="56">
        <v>0.108</v>
      </c>
      <c r="E367" s="56">
        <v>0.108</v>
      </c>
      <c r="F367" s="56">
        <v>0.108</v>
      </c>
      <c r="G367" s="56">
        <v>0.108</v>
      </c>
      <c r="H367" s="76"/>
    </row>
    <row r="368" spans="1:8" hidden="1" x14ac:dyDescent="0.2">
      <c r="B368" s="53" t="s">
        <v>48</v>
      </c>
      <c r="C368" s="53" t="s">
        <v>30</v>
      </c>
      <c r="D368" s="194">
        <f>+$J$97</f>
        <v>4.4999999999999998E-2</v>
      </c>
      <c r="E368" s="194">
        <f>+$J$97</f>
        <v>4.4999999999999998E-2</v>
      </c>
      <c r="F368" s="194">
        <f>+$J$97</f>
        <v>4.4999999999999998E-2</v>
      </c>
      <c r="G368" s="194">
        <f>+$J$97</f>
        <v>4.4999999999999998E-2</v>
      </c>
      <c r="H368" s="76"/>
    </row>
    <row r="369" spans="1:8" hidden="1" x14ac:dyDescent="0.2">
      <c r="B369" s="53"/>
      <c r="C369" s="53" t="s">
        <v>31</v>
      </c>
      <c r="D369" s="59">
        <f>D368*1000+1000</f>
        <v>1045</v>
      </c>
      <c r="E369" s="59">
        <f>E368*1000+1000</f>
        <v>1045</v>
      </c>
      <c r="F369" s="59">
        <f>F368*1000+1000</f>
        <v>1045</v>
      </c>
      <c r="G369" s="59">
        <f>G368*1000+1000</f>
        <v>1045</v>
      </c>
      <c r="H369" s="76"/>
    </row>
    <row r="370" spans="1:8" hidden="1" x14ac:dyDescent="0.2">
      <c r="B370" s="53"/>
      <c r="C370" s="53" t="s">
        <v>32</v>
      </c>
      <c r="D370" s="62" t="str">
        <f>B367</f>
        <v>$20,000 - $24,999</v>
      </c>
      <c r="E370" s="62" t="str">
        <f>D370</f>
        <v>$20,000 - $24,999</v>
      </c>
      <c r="F370" s="62" t="str">
        <f>E370</f>
        <v>$20,000 - $24,999</v>
      </c>
      <c r="G370" s="62" t="str">
        <f>F370</f>
        <v>$20,000 - $24,999</v>
      </c>
      <c r="H370" s="76"/>
    </row>
    <row r="371" spans="1:8" hidden="1" x14ac:dyDescent="0.2">
      <c r="B371" s="53"/>
      <c r="C371" s="53" t="s">
        <v>33</v>
      </c>
      <c r="D371" s="63">
        <f>D367/12</f>
        <v>8.9999999999999993E-3</v>
      </c>
      <c r="E371" s="63">
        <f>E367/12</f>
        <v>8.9999999999999993E-3</v>
      </c>
      <c r="F371" s="63">
        <f>F367/12</f>
        <v>8.9999999999999993E-3</v>
      </c>
      <c r="G371" s="63">
        <f>G367/12</f>
        <v>8.9999999999999993E-3</v>
      </c>
      <c r="H371" s="76"/>
    </row>
    <row r="372" spans="1:8" hidden="1" x14ac:dyDescent="0.2">
      <c r="B372" s="53"/>
      <c r="C372" s="53" t="s">
        <v>34</v>
      </c>
      <c r="D372" s="64">
        <f>D369-D$305*(1+D371)^-D$299</f>
        <v>1045</v>
      </c>
      <c r="E372" s="64">
        <f>E369-E$305*(1+E371)^-E$299</f>
        <v>1045</v>
      </c>
      <c r="F372" s="64">
        <f>F369-F$305*(1+F371)^-F$299</f>
        <v>1045</v>
      </c>
      <c r="G372" s="64">
        <f>G369-G$305*(1+G371)^-G$299</f>
        <v>1045</v>
      </c>
      <c r="H372" s="76"/>
    </row>
    <row r="373" spans="1:8" hidden="1" x14ac:dyDescent="0.2">
      <c r="B373" s="53"/>
      <c r="C373" s="53" t="s">
        <v>35</v>
      </c>
      <c r="D373" s="63">
        <f>(((1-(1+D371)^-(D$299-D$303))/D371)+D$303)</f>
        <v>21.878136862802684</v>
      </c>
      <c r="E373" s="63">
        <f>(((1-(1+E371)^-(E$299-E$303))/E371)+E$303)</f>
        <v>31.17830325126134</v>
      </c>
      <c r="F373" s="63">
        <f>(((1-(1+F371)^-(F$299-F$303))/F371)+F$303)</f>
        <v>39.530423217188535</v>
      </c>
      <c r="G373" s="63">
        <f>(((1-(1+G371)^-(G$299-G$303))/G371)+G$303)</f>
        <v>47.031139334677299</v>
      </c>
      <c r="H373" s="76"/>
    </row>
    <row r="374" spans="1:8" hidden="1" x14ac:dyDescent="0.2">
      <c r="B374" s="53"/>
      <c r="C374" s="53" t="s">
        <v>36</v>
      </c>
      <c r="D374" s="65">
        <f>D372/D373</f>
        <v>47.764579157410523</v>
      </c>
      <c r="E374" s="65">
        <f>E372/E373</f>
        <v>33.516897682933525</v>
      </c>
      <c r="F374" s="65">
        <f>F372/F373</f>
        <v>26.435335494855398</v>
      </c>
      <c r="G374" s="65">
        <f>G372/G373</f>
        <v>22.219321385427165</v>
      </c>
      <c r="H374" s="76"/>
    </row>
    <row r="375" spans="1:8" hidden="1" x14ac:dyDescent="0.2">
      <c r="B375" s="53"/>
      <c r="C375" s="53" t="s">
        <v>37</v>
      </c>
      <c r="D375" s="56">
        <v>0</v>
      </c>
      <c r="E375" s="56">
        <v>0</v>
      </c>
      <c r="F375" s="56">
        <v>0</v>
      </c>
      <c r="G375" s="56">
        <v>0</v>
      </c>
      <c r="H375" s="76"/>
    </row>
    <row r="376" spans="1:8" hidden="1" x14ac:dyDescent="0.2">
      <c r="B376" s="53"/>
      <c r="C376" s="66" t="s">
        <v>38</v>
      </c>
      <c r="D376" s="67">
        <f>ROUND(D374*(D375+1),2)/1000</f>
        <v>4.7759999999999997E-2</v>
      </c>
      <c r="E376" s="67">
        <f>ROUND(E374*(E375+1),2)/1000</f>
        <v>3.3520000000000001E-2</v>
      </c>
      <c r="F376" s="67">
        <f>ROUND(F374*(F375+1),2)/1000</f>
        <v>2.6440000000000002E-2</v>
      </c>
      <c r="G376" s="67">
        <f>ROUND(G374*(G375+1),2)/1000</f>
        <v>2.222E-2</v>
      </c>
      <c r="H376" s="76"/>
    </row>
    <row r="377" spans="1:8" hidden="1" x14ac:dyDescent="0.2">
      <c r="B377" s="53"/>
      <c r="C377" s="66" t="s">
        <v>174</v>
      </c>
      <c r="D377" s="198">
        <f>RATE(D$299,D376*$I$109,-$I$109,D$302*$I$109,1)*12</f>
        <v>0.147018985618215</v>
      </c>
      <c r="E377" s="198">
        <f>RATE(E$299,E376*$I$109,-$I$109,E$302*$I$109,1)*12</f>
        <v>0.13416177945810062</v>
      </c>
      <c r="F377" s="198">
        <f>RATE(F$299,F376*$I$109,-$I$109,F$302*$I$109,1)*12</f>
        <v>0.1278666371119683</v>
      </c>
      <c r="G377" s="198">
        <f>RATE(G$299,G376*$I$109,-$I$109,G$302*$I$109,1)*12</f>
        <v>0.12405104065578115</v>
      </c>
      <c r="H377" s="76"/>
    </row>
    <row r="378" spans="1:8" hidden="1" x14ac:dyDescent="0.2">
      <c r="B378" s="53"/>
      <c r="C378" s="53"/>
      <c r="D378" s="60"/>
      <c r="E378" s="60"/>
      <c r="F378" s="60"/>
      <c r="G378" s="60"/>
      <c r="H378" s="76"/>
    </row>
    <row r="379" spans="1:8" hidden="1" x14ac:dyDescent="0.2">
      <c r="A379" t="s">
        <v>170</v>
      </c>
      <c r="B379" s="61" t="s">
        <v>49</v>
      </c>
      <c r="C379" s="53" t="s">
        <v>28</v>
      </c>
      <c r="D379" s="56">
        <v>0.108</v>
      </c>
      <c r="E379" s="56">
        <v>0.108</v>
      </c>
      <c r="F379" s="56">
        <v>0.108</v>
      </c>
      <c r="G379" s="56">
        <v>0.108</v>
      </c>
      <c r="H379" s="76"/>
    </row>
    <row r="380" spans="1:8" hidden="1" x14ac:dyDescent="0.2">
      <c r="B380" s="53" t="s">
        <v>50</v>
      </c>
      <c r="C380" s="53" t="s">
        <v>30</v>
      </c>
      <c r="D380" s="194">
        <f>+$J$98</f>
        <v>3.5000000000000003E-2</v>
      </c>
      <c r="E380" s="194">
        <f>+$J$98</f>
        <v>3.5000000000000003E-2</v>
      </c>
      <c r="F380" s="194">
        <f>+$J$98</f>
        <v>3.5000000000000003E-2</v>
      </c>
      <c r="G380" s="194">
        <f>+$J$98</f>
        <v>3.5000000000000003E-2</v>
      </c>
      <c r="H380" s="76"/>
    </row>
    <row r="381" spans="1:8" hidden="1" x14ac:dyDescent="0.2">
      <c r="B381" s="53"/>
      <c r="C381" s="53" t="s">
        <v>31</v>
      </c>
      <c r="D381" s="59">
        <f>D380*1000+1000</f>
        <v>1035</v>
      </c>
      <c r="E381" s="59">
        <f>E380*1000+1000</f>
        <v>1035</v>
      </c>
      <c r="F381" s="59">
        <f>F380*1000+1000</f>
        <v>1035</v>
      </c>
      <c r="G381" s="59">
        <f>G380*1000+1000</f>
        <v>1035</v>
      </c>
      <c r="H381" s="76"/>
    </row>
    <row r="382" spans="1:8" hidden="1" x14ac:dyDescent="0.2">
      <c r="B382" s="53"/>
      <c r="C382" s="53" t="s">
        <v>32</v>
      </c>
      <c r="D382" s="62" t="str">
        <f>B379</f>
        <v>$25,000 - $49,999</v>
      </c>
      <c r="E382" s="62" t="str">
        <f>D382</f>
        <v>$25,000 - $49,999</v>
      </c>
      <c r="F382" s="62" t="str">
        <f>E382</f>
        <v>$25,000 - $49,999</v>
      </c>
      <c r="G382" s="62" t="str">
        <f>F382</f>
        <v>$25,000 - $49,999</v>
      </c>
      <c r="H382" s="76"/>
    </row>
    <row r="383" spans="1:8" hidden="1" x14ac:dyDescent="0.2">
      <c r="B383" s="53"/>
      <c r="C383" s="53" t="s">
        <v>33</v>
      </c>
      <c r="D383" s="63">
        <f>D379/12</f>
        <v>8.9999999999999993E-3</v>
      </c>
      <c r="E383" s="63">
        <f>E379/12</f>
        <v>8.9999999999999993E-3</v>
      </c>
      <c r="F383" s="63">
        <f>F379/12</f>
        <v>8.9999999999999993E-3</v>
      </c>
      <c r="G383" s="63">
        <f>G379/12</f>
        <v>8.9999999999999993E-3</v>
      </c>
      <c r="H383" s="76"/>
    </row>
    <row r="384" spans="1:8" hidden="1" x14ac:dyDescent="0.2">
      <c r="B384" s="53"/>
      <c r="C384" s="53" t="s">
        <v>34</v>
      </c>
      <c r="D384" s="64">
        <f>D381-D$305*(1+D383)^-D$299</f>
        <v>1035</v>
      </c>
      <c r="E384" s="64">
        <f>E381-E$305*(1+E383)^-E$299</f>
        <v>1035</v>
      </c>
      <c r="F384" s="64">
        <f>F381-F$305*(1+F383)^-F$299</f>
        <v>1035</v>
      </c>
      <c r="G384" s="64">
        <f>G381-G$305*(1+G383)^-G$299</f>
        <v>1035</v>
      </c>
      <c r="H384" s="76"/>
    </row>
    <row r="385" spans="1:8" hidden="1" x14ac:dyDescent="0.2">
      <c r="B385" s="53"/>
      <c r="C385" s="53" t="s">
        <v>35</v>
      </c>
      <c r="D385" s="63">
        <f>(((1-(1+D383)^-(D$299-D$303))/D383)+D$303)</f>
        <v>21.878136862802684</v>
      </c>
      <c r="E385" s="63">
        <f>(((1-(1+E383)^-(E$299-E$303))/E383)+E$303)</f>
        <v>31.17830325126134</v>
      </c>
      <c r="F385" s="63">
        <f>(((1-(1+F383)^-(F$299-F$303))/F383)+F$303)</f>
        <v>39.530423217188535</v>
      </c>
      <c r="G385" s="63">
        <f>(((1-(1+G383)^-(G$299-G$303))/G383)+G$303)</f>
        <v>47.031139334677299</v>
      </c>
      <c r="H385" s="76"/>
    </row>
    <row r="386" spans="1:8" hidden="1" x14ac:dyDescent="0.2">
      <c r="B386" s="53"/>
      <c r="C386" s="53" t="s">
        <v>36</v>
      </c>
      <c r="D386" s="65">
        <f>D384/D385</f>
        <v>47.30750184489942</v>
      </c>
      <c r="E386" s="65">
        <f>E384/E385</f>
        <v>33.196161819938943</v>
      </c>
      <c r="F386" s="65">
        <f>F384/F385</f>
        <v>26.18236577720128</v>
      </c>
      <c r="G386" s="65">
        <f>G384/G385</f>
        <v>22.006696300399152</v>
      </c>
      <c r="H386" s="76"/>
    </row>
    <row r="387" spans="1:8" hidden="1" x14ac:dyDescent="0.2">
      <c r="B387" s="53"/>
      <c r="C387" s="53" t="s">
        <v>37</v>
      </c>
      <c r="D387" s="56">
        <v>0</v>
      </c>
      <c r="E387" s="56">
        <v>0</v>
      </c>
      <c r="F387" s="56">
        <v>0</v>
      </c>
      <c r="G387" s="56">
        <v>0</v>
      </c>
      <c r="H387" s="76"/>
    </row>
    <row r="388" spans="1:8" hidden="1" x14ac:dyDescent="0.2">
      <c r="B388" s="53"/>
      <c r="C388" s="66" t="s">
        <v>38</v>
      </c>
      <c r="D388" s="67">
        <f>ROUND(D386*(D387+1),2)/1000</f>
        <v>4.7310000000000005E-2</v>
      </c>
      <c r="E388" s="67">
        <f>ROUND(E386*(E387+1),2)/1000</f>
        <v>3.32E-2</v>
      </c>
      <c r="F388" s="67">
        <f>ROUND(F386*(F387+1),2)/1000</f>
        <v>2.6179999999999998E-2</v>
      </c>
      <c r="G388" s="67">
        <f>ROUND(G386*(G387+1),2)/1000</f>
        <v>2.2010000000000002E-2</v>
      </c>
      <c r="H388" s="76"/>
    </row>
    <row r="389" spans="1:8" hidden="1" x14ac:dyDescent="0.2">
      <c r="B389" s="53"/>
      <c r="C389" s="66" t="s">
        <v>174</v>
      </c>
      <c r="D389" s="198">
        <f>RATE(D$299,D388*$I$109,-$I$109,D$302*$I$109,1)*12</f>
        <v>0.13651034927076239</v>
      </c>
      <c r="E389" s="198">
        <f>RATE(E$299,E388*$I$109,-$I$109,E$302*$I$109,1)*12</f>
        <v>0.12703824495108626</v>
      </c>
      <c r="F389" s="198">
        <f>RATE(F$299,F388*$I$109,-$I$109,F$302*$I$109,1)*12</f>
        <v>0.12229815167545566</v>
      </c>
      <c r="G389" s="198">
        <f>RATE(G$299,G388*$I$109,-$I$109,G$302*$I$109,1)*12</f>
        <v>0.11970532213348085</v>
      </c>
      <c r="H389" s="76"/>
    </row>
    <row r="390" spans="1:8" hidden="1" x14ac:dyDescent="0.2">
      <c r="B390" s="53"/>
      <c r="C390" s="66"/>
      <c r="D390" s="67"/>
      <c r="E390" s="67"/>
      <c r="F390" s="67"/>
      <c r="G390" s="67"/>
      <c r="H390" s="76"/>
    </row>
    <row r="391" spans="1:8" hidden="1" x14ac:dyDescent="0.2">
      <c r="A391" t="s">
        <v>170</v>
      </c>
      <c r="B391" s="58" t="s">
        <v>144</v>
      </c>
      <c r="C391" s="53" t="s">
        <v>28</v>
      </c>
      <c r="D391" s="56">
        <v>0.10100000000000001</v>
      </c>
      <c r="E391" s="56">
        <v>0.10100000000000001</v>
      </c>
      <c r="F391" s="56">
        <v>0.10100000000000001</v>
      </c>
      <c r="G391" s="56">
        <v>0.10100000000000001</v>
      </c>
      <c r="H391" s="76"/>
    </row>
    <row r="392" spans="1:8" hidden="1" x14ac:dyDescent="0.2">
      <c r="B392" s="53" t="s">
        <v>50</v>
      </c>
      <c r="C392" s="53" t="s">
        <v>30</v>
      </c>
      <c r="D392" s="194">
        <f>+$J$99</f>
        <v>2.75E-2</v>
      </c>
      <c r="E392" s="194">
        <f>+$J$99</f>
        <v>2.75E-2</v>
      </c>
      <c r="F392" s="194">
        <f>+$J$99</f>
        <v>2.75E-2</v>
      </c>
      <c r="G392" s="194">
        <f>+$J$99</f>
        <v>2.75E-2</v>
      </c>
      <c r="H392" s="76"/>
    </row>
    <row r="393" spans="1:8" hidden="1" x14ac:dyDescent="0.2">
      <c r="B393" s="53"/>
      <c r="C393" s="53" t="s">
        <v>31</v>
      </c>
      <c r="D393" s="59">
        <f>D392*1000+1000</f>
        <v>1027.5</v>
      </c>
      <c r="E393" s="59">
        <f>E392*1000+1000</f>
        <v>1027.5</v>
      </c>
      <c r="F393" s="59">
        <f>F392*1000+1000</f>
        <v>1027.5</v>
      </c>
      <c r="G393" s="59">
        <f>G392*1000+1000</f>
        <v>1027.5</v>
      </c>
      <c r="H393" s="76"/>
    </row>
    <row r="394" spans="1:8" hidden="1" x14ac:dyDescent="0.2">
      <c r="B394" s="53"/>
      <c r="C394" s="53" t="s">
        <v>32</v>
      </c>
      <c r="D394" s="62" t="str">
        <f>B391</f>
        <v>$50,000 - $100,000</v>
      </c>
      <c r="E394" s="62" t="str">
        <f>D394</f>
        <v>$50,000 - $100,000</v>
      </c>
      <c r="F394" s="62" t="str">
        <f>E394</f>
        <v>$50,000 - $100,000</v>
      </c>
      <c r="G394" s="62" t="str">
        <f>F394</f>
        <v>$50,000 - $100,000</v>
      </c>
      <c r="H394" s="76"/>
    </row>
    <row r="395" spans="1:8" hidden="1" x14ac:dyDescent="0.2">
      <c r="B395" s="53"/>
      <c r="C395" s="53" t="s">
        <v>33</v>
      </c>
      <c r="D395" s="63">
        <f>D391/12</f>
        <v>8.4166666666666678E-3</v>
      </c>
      <c r="E395" s="63">
        <f>E391/12</f>
        <v>8.4166666666666678E-3</v>
      </c>
      <c r="F395" s="63">
        <f>F391/12</f>
        <v>8.4166666666666678E-3</v>
      </c>
      <c r="G395" s="63">
        <f>G391/12</f>
        <v>8.4166666666666678E-3</v>
      </c>
      <c r="H395" s="76"/>
    </row>
    <row r="396" spans="1:8" hidden="1" x14ac:dyDescent="0.2">
      <c r="B396" s="53"/>
      <c r="C396" s="53" t="s">
        <v>34</v>
      </c>
      <c r="D396" s="64">
        <f>D393-D$305*(1+D395)^-D$299</f>
        <v>1027.5</v>
      </c>
      <c r="E396" s="64">
        <f>E393-E$305*(1+E395)^-E$299</f>
        <v>1027.5</v>
      </c>
      <c r="F396" s="64">
        <f>F393-F$305*(1+F395)^-F$299</f>
        <v>1027.5</v>
      </c>
      <c r="G396" s="64">
        <f>G393-G$305*(1+G395)^-G$299</f>
        <v>1027.5</v>
      </c>
      <c r="H396" s="76"/>
    </row>
    <row r="397" spans="1:8" hidden="1" x14ac:dyDescent="0.2">
      <c r="B397" s="53"/>
      <c r="C397" s="53" t="s">
        <v>35</v>
      </c>
      <c r="D397" s="63">
        <f>(((1-(1+D395)^-(D$299-D$303))/D395)+D$303)</f>
        <v>22.006739644521755</v>
      </c>
      <c r="E397" s="63">
        <f>(((1-(1+E395)^-(E$299-E$303))/E395)+E$303)</f>
        <v>31.460891776645006</v>
      </c>
      <c r="F397" s="63">
        <f>(((1-(1+F395)^-(F$299-F$303))/F395)+F$303)</f>
        <v>40.010425068686025</v>
      </c>
      <c r="G397" s="63">
        <f>(((1-(1+G395)^-(G$299-G$303))/G395)+G$303)</f>
        <v>47.741897811054692</v>
      </c>
      <c r="H397" s="76"/>
    </row>
    <row r="398" spans="1:8" hidden="1" x14ac:dyDescent="0.2">
      <c r="B398" s="53"/>
      <c r="C398" s="53" t="s">
        <v>36</v>
      </c>
      <c r="D398" s="65">
        <f>D396/D397</f>
        <v>46.690242016644234</v>
      </c>
      <c r="E398" s="65">
        <f>E396/E397</f>
        <v>32.659595516067498</v>
      </c>
      <c r="F398" s="65">
        <f>F396/F397</f>
        <v>25.68080689560502</v>
      </c>
      <c r="G398" s="65">
        <f>G396/G397</f>
        <v>21.521976442295539</v>
      </c>
      <c r="H398" s="76"/>
    </row>
    <row r="399" spans="1:8" hidden="1" x14ac:dyDescent="0.2">
      <c r="B399" s="53"/>
      <c r="C399" s="53" t="s">
        <v>37</v>
      </c>
      <c r="D399" s="56">
        <v>0</v>
      </c>
      <c r="E399" s="56">
        <v>0</v>
      </c>
      <c r="F399" s="56">
        <v>0</v>
      </c>
      <c r="G399" s="56">
        <v>0</v>
      </c>
      <c r="H399" s="76"/>
    </row>
    <row r="400" spans="1:8" hidden="1" x14ac:dyDescent="0.2">
      <c r="B400" s="53"/>
      <c r="C400" s="66" t="s">
        <v>38</v>
      </c>
      <c r="D400" s="67">
        <f>ROUND(D398*(D399+1),2)/1000</f>
        <v>4.6689999999999995E-2</v>
      </c>
      <c r="E400" s="67">
        <f>ROUND(E398*(E399+1),2)/1000</f>
        <v>3.2659999999999995E-2</v>
      </c>
      <c r="F400" s="67">
        <f>ROUND(F398*(F399+1),2)/1000</f>
        <v>2.5680000000000001E-2</v>
      </c>
      <c r="G400" s="67">
        <f>ROUND(G398*(G399+1),2)/1000</f>
        <v>2.1520000000000001E-2</v>
      </c>
      <c r="H400" s="76"/>
    </row>
    <row r="401" spans="1:8" hidden="1" x14ac:dyDescent="0.2">
      <c r="B401" s="53"/>
      <c r="C401" s="66" t="s">
        <v>174</v>
      </c>
      <c r="D401" s="198">
        <f>RATE(D$299,D400*$I$109,-$I$109,D$302*$I$109,1)*12</f>
        <v>0.12194765742916069</v>
      </c>
      <c r="E401" s="198">
        <f>RATE(E$299,E400*$I$109,-$I$109,E$302*$I$109,1)*12</f>
        <v>0.11493276058656313</v>
      </c>
      <c r="F401" s="198">
        <f>RATE(F$299,F400*$I$109,-$I$109,F$302*$I$109,1)*12</f>
        <v>0.11150392263338961</v>
      </c>
      <c r="G401" s="198">
        <f>RATE(G$299,G400*$I$109,-$I$109,G$302*$I$109,1)*12</f>
        <v>0.1094765641761648</v>
      </c>
      <c r="H401" s="76"/>
    </row>
    <row r="402" spans="1:8" hidden="1" x14ac:dyDescent="0.2">
      <c r="B402" s="53"/>
      <c r="C402" s="66"/>
      <c r="D402" s="67"/>
      <c r="E402" s="67"/>
      <c r="F402" s="67"/>
      <c r="G402" s="67"/>
      <c r="H402" s="76"/>
    </row>
    <row r="403" spans="1:8" ht="20.25" hidden="1" x14ac:dyDescent="0.3">
      <c r="B403" s="78"/>
      <c r="C403" s="79" t="s">
        <v>55</v>
      </c>
      <c r="D403" s="78"/>
      <c r="E403" s="78"/>
      <c r="F403" s="78"/>
      <c r="G403" s="78"/>
      <c r="H403" s="78"/>
    </row>
    <row r="404" spans="1:8" hidden="1" x14ac:dyDescent="0.2">
      <c r="B404" s="52"/>
      <c r="C404" s="53" t="s">
        <v>18</v>
      </c>
      <c r="D404" s="54">
        <v>24</v>
      </c>
      <c r="E404" s="54">
        <v>36</v>
      </c>
      <c r="F404" s="54">
        <v>48</v>
      </c>
      <c r="G404" s="54">
        <v>60</v>
      </c>
      <c r="H404" s="78"/>
    </row>
    <row r="405" spans="1:8" hidden="1" x14ac:dyDescent="0.2">
      <c r="B405" s="53"/>
      <c r="C405" s="53" t="s">
        <v>19</v>
      </c>
      <c r="D405" s="55" t="s">
        <v>20</v>
      </c>
      <c r="E405" s="55" t="s">
        <v>20</v>
      </c>
      <c r="F405" s="55" t="s">
        <v>20</v>
      </c>
      <c r="G405" s="55" t="s">
        <v>20</v>
      </c>
      <c r="H405" s="78"/>
    </row>
    <row r="406" spans="1:8" hidden="1" x14ac:dyDescent="0.2">
      <c r="B406" s="53"/>
      <c r="C406" s="53" t="s">
        <v>21</v>
      </c>
      <c r="D406" s="54">
        <v>24</v>
      </c>
      <c r="E406" s="54">
        <v>36</v>
      </c>
      <c r="F406" s="54">
        <v>48</v>
      </c>
      <c r="G406" s="54">
        <v>60</v>
      </c>
      <c r="H406" s="78"/>
    </row>
    <row r="407" spans="1:8" hidden="1" x14ac:dyDescent="0.2">
      <c r="B407" s="53"/>
      <c r="C407" s="53" t="s">
        <v>22</v>
      </c>
      <c r="D407" s="77">
        <v>0</v>
      </c>
      <c r="E407" s="77">
        <v>0</v>
      </c>
      <c r="F407" s="77">
        <v>0</v>
      </c>
      <c r="G407" s="77">
        <v>0</v>
      </c>
      <c r="H407" s="78"/>
    </row>
    <row r="408" spans="1:8" hidden="1" x14ac:dyDescent="0.2">
      <c r="B408" s="53"/>
      <c r="C408" s="53" t="s">
        <v>23</v>
      </c>
      <c r="D408" s="57">
        <v>2</v>
      </c>
      <c r="E408" s="57">
        <v>2</v>
      </c>
      <c r="F408" s="57">
        <v>2</v>
      </c>
      <c r="G408" s="57">
        <v>2</v>
      </c>
      <c r="H408" s="78"/>
    </row>
    <row r="409" spans="1:8" hidden="1" x14ac:dyDescent="0.2">
      <c r="B409" s="53"/>
      <c r="C409" s="53" t="s">
        <v>24</v>
      </c>
      <c r="D409" s="58" t="s">
        <v>25</v>
      </c>
      <c r="E409" s="58" t="s">
        <v>25</v>
      </c>
      <c r="F409" s="58" t="s">
        <v>25</v>
      </c>
      <c r="G409" s="58" t="s">
        <v>25</v>
      </c>
      <c r="H409" s="78"/>
    </row>
    <row r="410" spans="1:8" hidden="1" x14ac:dyDescent="0.2">
      <c r="B410" s="53"/>
      <c r="C410" s="53" t="s">
        <v>26</v>
      </c>
      <c r="D410" s="59">
        <f>D407*1000</f>
        <v>0</v>
      </c>
      <c r="E410" s="59">
        <f>E407*1000</f>
        <v>0</v>
      </c>
      <c r="F410" s="59">
        <f>F407*1000</f>
        <v>0</v>
      </c>
      <c r="G410" s="59">
        <f>G407*1000</f>
        <v>0</v>
      </c>
      <c r="H410" s="78"/>
    </row>
    <row r="411" spans="1:8" hidden="1" x14ac:dyDescent="0.2">
      <c r="B411" s="53"/>
      <c r="C411" s="53"/>
      <c r="D411" s="60"/>
      <c r="E411" s="60"/>
      <c r="F411" s="60"/>
      <c r="G411" s="60"/>
      <c r="H411" s="78"/>
    </row>
    <row r="412" spans="1:8" hidden="1" x14ac:dyDescent="0.2">
      <c r="A412" t="s">
        <v>171</v>
      </c>
      <c r="B412" s="61" t="s">
        <v>27</v>
      </c>
      <c r="C412" s="53" t="s">
        <v>28</v>
      </c>
      <c r="D412" s="56">
        <v>0.23250000000000001</v>
      </c>
      <c r="E412" s="56">
        <v>0.22750000000000001</v>
      </c>
      <c r="F412" s="56">
        <v>0.2225</v>
      </c>
      <c r="G412" s="56">
        <v>0.2175</v>
      </c>
      <c r="H412" s="78"/>
    </row>
    <row r="413" spans="1:8" hidden="1" x14ac:dyDescent="0.2">
      <c r="B413" s="53" t="s">
        <v>29</v>
      </c>
      <c r="C413" s="53" t="s">
        <v>30</v>
      </c>
      <c r="D413" s="194">
        <f>+$J$101</f>
        <v>0.1</v>
      </c>
      <c r="E413" s="194">
        <f>+$J$101</f>
        <v>0.1</v>
      </c>
      <c r="F413" s="194">
        <f>+$J$101</f>
        <v>0.1</v>
      </c>
      <c r="G413" s="194">
        <f>+$J$101</f>
        <v>0.1</v>
      </c>
      <c r="H413" s="78"/>
    </row>
    <row r="414" spans="1:8" hidden="1" x14ac:dyDescent="0.2">
      <c r="B414" s="53"/>
      <c r="C414" s="53" t="s">
        <v>31</v>
      </c>
      <c r="D414" s="59">
        <f>D413*1000+1000</f>
        <v>1100</v>
      </c>
      <c r="E414" s="59">
        <f>E413*1000+1000</f>
        <v>1100</v>
      </c>
      <c r="F414" s="59">
        <f>F413*1000+1000</f>
        <v>1100</v>
      </c>
      <c r="G414" s="59">
        <f>G413*1000+1000</f>
        <v>1100</v>
      </c>
      <c r="H414" s="78"/>
    </row>
    <row r="415" spans="1:8" hidden="1" x14ac:dyDescent="0.2">
      <c r="B415" s="53"/>
      <c r="C415" s="53" t="s">
        <v>32</v>
      </c>
      <c r="D415" s="62" t="str">
        <f>B412</f>
        <v>$1,500 - $2,499</v>
      </c>
      <c r="E415" s="62" t="str">
        <f>D415</f>
        <v>$1,500 - $2,499</v>
      </c>
      <c r="F415" s="62" t="str">
        <f>E415</f>
        <v>$1,500 - $2,499</v>
      </c>
      <c r="G415" s="62" t="str">
        <f>F415</f>
        <v>$1,500 - $2,499</v>
      </c>
      <c r="H415" s="78"/>
    </row>
    <row r="416" spans="1:8" hidden="1" x14ac:dyDescent="0.2">
      <c r="B416" s="53"/>
      <c r="C416" s="53" t="s">
        <v>33</v>
      </c>
      <c r="D416" s="63">
        <f>D412/12</f>
        <v>1.9375E-2</v>
      </c>
      <c r="E416" s="63">
        <f>E412/12</f>
        <v>1.8958333333333334E-2</v>
      </c>
      <c r="F416" s="63">
        <f>F412/12</f>
        <v>1.8541666666666668E-2</v>
      </c>
      <c r="G416" s="63">
        <f>G412/12</f>
        <v>1.8124999999999999E-2</v>
      </c>
      <c r="H416" s="78"/>
    </row>
    <row r="417" spans="1:8" hidden="1" x14ac:dyDescent="0.2">
      <c r="B417" s="53"/>
      <c r="C417" s="53" t="s">
        <v>34</v>
      </c>
      <c r="D417" s="64">
        <f>D414-D$410*(1+D416)^-D$404</f>
        <v>1100</v>
      </c>
      <c r="E417" s="64">
        <f>E414-E$410*(1+E416)^-E$404</f>
        <v>1100</v>
      </c>
      <c r="F417" s="64">
        <f>F414-F$410*(1+F416)^-F$404</f>
        <v>1100</v>
      </c>
      <c r="G417" s="64">
        <f>G414-G$410*(1+G416)^-G$404</f>
        <v>1100</v>
      </c>
      <c r="H417" s="78"/>
    </row>
    <row r="418" spans="1:8" hidden="1" x14ac:dyDescent="0.2">
      <c r="B418" s="53"/>
      <c r="C418" s="53" t="s">
        <v>35</v>
      </c>
      <c r="D418" s="63">
        <f>(((1-(1+D416)^-(D$404-D$408))/D416)+D$408)</f>
        <v>19.774429634066376</v>
      </c>
      <c r="E418" s="63">
        <f>(((1-(1+E416)^-(E$404-E$408))/E416)+E$408)</f>
        <v>26.89364983457029</v>
      </c>
      <c r="F418" s="63">
        <f>(((1-(1+F416)^-(F$404-F$408))/F416)+F$408)</f>
        <v>32.767897298677994</v>
      </c>
      <c r="G418" s="63">
        <f>(((1-(1+G416)^-(G$404-G$408))/G416)+G$408)</f>
        <v>37.707248817244945</v>
      </c>
      <c r="H418" s="78"/>
    </row>
    <row r="419" spans="1:8" hidden="1" x14ac:dyDescent="0.2">
      <c r="B419" s="53"/>
      <c r="C419" s="53" t="s">
        <v>36</v>
      </c>
      <c r="D419" s="65">
        <f>D417/D418</f>
        <v>55.627394587653555</v>
      </c>
      <c r="E419" s="65">
        <f>E417/E418</f>
        <v>40.901848829235931</v>
      </c>
      <c r="F419" s="65">
        <f>F417/F418</f>
        <v>33.569441150695347</v>
      </c>
      <c r="G419" s="65">
        <f>G417/G418</f>
        <v>29.172109727001047</v>
      </c>
      <c r="H419" s="78"/>
    </row>
    <row r="420" spans="1:8" hidden="1" x14ac:dyDescent="0.2">
      <c r="B420" s="53"/>
      <c r="C420" s="53" t="s">
        <v>37</v>
      </c>
      <c r="D420" s="56">
        <v>0</v>
      </c>
      <c r="E420" s="56">
        <v>0</v>
      </c>
      <c r="F420" s="56">
        <v>0</v>
      </c>
      <c r="G420" s="56">
        <v>0</v>
      </c>
      <c r="H420" s="78"/>
    </row>
    <row r="421" spans="1:8" hidden="1" x14ac:dyDescent="0.2">
      <c r="B421" s="66"/>
      <c r="C421" s="66" t="s">
        <v>38</v>
      </c>
      <c r="D421" s="67">
        <f>ROUND(D419*(D420+1),2)/1000</f>
        <v>5.5630000000000006E-2</v>
      </c>
      <c r="E421" s="67">
        <f>ROUND(E419*(E420+1),2)/1000</f>
        <v>4.0899999999999999E-2</v>
      </c>
      <c r="F421" s="67">
        <f>ROUND(F419*(F420+1),2)/1000</f>
        <v>3.3570000000000003E-2</v>
      </c>
      <c r="G421" s="67">
        <f>ROUND(G419*(G420+1),2)/1000</f>
        <v>2.9170000000000001E-2</v>
      </c>
      <c r="H421" s="78"/>
    </row>
    <row r="422" spans="1:8" hidden="1" x14ac:dyDescent="0.2">
      <c r="B422" s="66"/>
      <c r="C422" s="66" t="s">
        <v>174</v>
      </c>
      <c r="D422" s="198">
        <f>RATE(D$404,D421*$I$109,-$I$109,D$407*$I$109,1)*12</f>
        <v>0.32350231639015903</v>
      </c>
      <c r="E422" s="198">
        <f>RATE(E$404,E421*$I$109,-$I$109,E$407*$I$109,1)*12</f>
        <v>0.28966070196221855</v>
      </c>
      <c r="F422" s="198">
        <f>RATE(F$404,F421*$I$109,-$I$109,F$407*$I$109,1)*12</f>
        <v>0.27079676950217829</v>
      </c>
      <c r="G422" s="198">
        <f>RATE(G$404,G421*$I$109,-$I$109,G$407*$I$109,1)*12</f>
        <v>0.25755819111643968</v>
      </c>
      <c r="H422" s="78"/>
    </row>
    <row r="423" spans="1:8" hidden="1" x14ac:dyDescent="0.2">
      <c r="B423" s="53"/>
      <c r="C423" s="53"/>
      <c r="D423" s="60"/>
      <c r="E423" s="60"/>
      <c r="F423" s="60"/>
      <c r="G423" s="60"/>
      <c r="H423" s="78"/>
    </row>
    <row r="424" spans="1:8" hidden="1" x14ac:dyDescent="0.2">
      <c r="A424" t="s">
        <v>171</v>
      </c>
      <c r="B424" s="61" t="s">
        <v>39</v>
      </c>
      <c r="C424" s="53" t="s">
        <v>28</v>
      </c>
      <c r="D424" s="56">
        <v>0.23250000000000001</v>
      </c>
      <c r="E424" s="56">
        <v>0.22750000000000001</v>
      </c>
      <c r="F424" s="56">
        <v>0.2225</v>
      </c>
      <c r="G424" s="56">
        <v>0.2175</v>
      </c>
      <c r="H424" s="78"/>
    </row>
    <row r="425" spans="1:8" hidden="1" x14ac:dyDescent="0.2">
      <c r="B425" s="53" t="s">
        <v>40</v>
      </c>
      <c r="C425" s="53" t="s">
        <v>30</v>
      </c>
      <c r="D425" s="194">
        <f>+$J$102</f>
        <v>0.1</v>
      </c>
      <c r="E425" s="194">
        <f>+$J$102</f>
        <v>0.1</v>
      </c>
      <c r="F425" s="194">
        <f>+$J$102</f>
        <v>0.1</v>
      </c>
      <c r="G425" s="194">
        <f>+$J$102</f>
        <v>0.1</v>
      </c>
      <c r="H425" s="78"/>
    </row>
    <row r="426" spans="1:8" hidden="1" x14ac:dyDescent="0.2">
      <c r="B426" s="53"/>
      <c r="C426" s="53" t="s">
        <v>31</v>
      </c>
      <c r="D426" s="59">
        <f>D425*1000+1000</f>
        <v>1100</v>
      </c>
      <c r="E426" s="59">
        <f>E425*1000+1000</f>
        <v>1100</v>
      </c>
      <c r="F426" s="59">
        <f>F425*1000+1000</f>
        <v>1100</v>
      </c>
      <c r="G426" s="59">
        <f>G425*1000+1000</f>
        <v>1100</v>
      </c>
      <c r="H426" s="78"/>
    </row>
    <row r="427" spans="1:8" hidden="1" x14ac:dyDescent="0.2">
      <c r="B427" s="53"/>
      <c r="C427" s="53" t="s">
        <v>32</v>
      </c>
      <c r="D427" s="62" t="str">
        <f>B424</f>
        <v>$2,500 - $4,999</v>
      </c>
      <c r="E427" s="62" t="str">
        <f>D427</f>
        <v>$2,500 - $4,999</v>
      </c>
      <c r="F427" s="62" t="str">
        <f>E427</f>
        <v>$2,500 - $4,999</v>
      </c>
      <c r="G427" s="62" t="str">
        <f>F427</f>
        <v>$2,500 - $4,999</v>
      </c>
      <c r="H427" s="78"/>
    </row>
    <row r="428" spans="1:8" hidden="1" x14ac:dyDescent="0.2">
      <c r="B428" s="53"/>
      <c r="C428" s="53" t="s">
        <v>33</v>
      </c>
      <c r="D428" s="63">
        <f>D424/12</f>
        <v>1.9375E-2</v>
      </c>
      <c r="E428" s="63">
        <f>E424/12</f>
        <v>1.8958333333333334E-2</v>
      </c>
      <c r="F428" s="63">
        <f>F424/12</f>
        <v>1.8541666666666668E-2</v>
      </c>
      <c r="G428" s="63">
        <f>G424/12</f>
        <v>1.8124999999999999E-2</v>
      </c>
      <c r="H428" s="78"/>
    </row>
    <row r="429" spans="1:8" hidden="1" x14ac:dyDescent="0.2">
      <c r="B429" s="53"/>
      <c r="C429" s="53" t="s">
        <v>34</v>
      </c>
      <c r="D429" s="64">
        <f>D426-D$410*(1+D428)^-D$404</f>
        <v>1100</v>
      </c>
      <c r="E429" s="64">
        <f>E426-E$410*(1+E428)^-E$404</f>
        <v>1100</v>
      </c>
      <c r="F429" s="64">
        <f>F426-F$410*(1+F428)^-F$404</f>
        <v>1100</v>
      </c>
      <c r="G429" s="64">
        <f>G426-G$410*(1+G428)^-G$404</f>
        <v>1100</v>
      </c>
      <c r="H429" s="78"/>
    </row>
    <row r="430" spans="1:8" hidden="1" x14ac:dyDescent="0.2">
      <c r="B430" s="53"/>
      <c r="C430" s="53" t="s">
        <v>35</v>
      </c>
      <c r="D430" s="63">
        <f>(((1-(1+D428)^-(D$404-D$408))/D428)+D$408)</f>
        <v>19.774429634066376</v>
      </c>
      <c r="E430" s="63">
        <f>(((1-(1+E428)^-(E$404-E$408))/E428)+E$408)</f>
        <v>26.89364983457029</v>
      </c>
      <c r="F430" s="63">
        <f>(((1-(1+F428)^-(F$404-F$408))/F428)+F$408)</f>
        <v>32.767897298677994</v>
      </c>
      <c r="G430" s="63">
        <f>(((1-(1+G428)^-(G$404-G$408))/G428)+G$408)</f>
        <v>37.707248817244945</v>
      </c>
      <c r="H430" s="78"/>
    </row>
    <row r="431" spans="1:8" hidden="1" x14ac:dyDescent="0.2">
      <c r="B431" s="53"/>
      <c r="C431" s="53" t="s">
        <v>36</v>
      </c>
      <c r="D431" s="65">
        <f>D429/D430</f>
        <v>55.627394587653555</v>
      </c>
      <c r="E431" s="65">
        <f>E429/E430</f>
        <v>40.901848829235931</v>
      </c>
      <c r="F431" s="65">
        <f>F429/F430</f>
        <v>33.569441150695347</v>
      </c>
      <c r="G431" s="65">
        <f>G429/G430</f>
        <v>29.172109727001047</v>
      </c>
      <c r="H431" s="78"/>
    </row>
    <row r="432" spans="1:8" hidden="1" x14ac:dyDescent="0.2">
      <c r="B432" s="53"/>
      <c r="C432" s="53" t="s">
        <v>37</v>
      </c>
      <c r="D432" s="56">
        <v>0</v>
      </c>
      <c r="E432" s="56">
        <v>0</v>
      </c>
      <c r="F432" s="56">
        <v>0</v>
      </c>
      <c r="G432" s="56">
        <v>0</v>
      </c>
      <c r="H432" s="78"/>
    </row>
    <row r="433" spans="1:8" hidden="1" x14ac:dyDescent="0.2">
      <c r="B433" s="66"/>
      <c r="C433" s="66" t="s">
        <v>38</v>
      </c>
      <c r="D433" s="67">
        <f>ROUND(D431*(D432+1),2)/1000</f>
        <v>5.5630000000000006E-2</v>
      </c>
      <c r="E433" s="67">
        <f>ROUND(E431*(E432+1),2)/1000</f>
        <v>4.0899999999999999E-2</v>
      </c>
      <c r="F433" s="67">
        <f>ROUND(F431*(F432+1),2)/1000</f>
        <v>3.3570000000000003E-2</v>
      </c>
      <c r="G433" s="67">
        <f>ROUND(G431*(G432+1),2)/1000</f>
        <v>2.9170000000000001E-2</v>
      </c>
      <c r="H433" s="78"/>
    </row>
    <row r="434" spans="1:8" hidden="1" x14ac:dyDescent="0.2">
      <c r="B434" s="66"/>
      <c r="C434" s="66" t="s">
        <v>174</v>
      </c>
      <c r="D434" s="198">
        <f>RATE(D$404,D433*$I$109,-$I$109,D$407*$I$109,1)*12</f>
        <v>0.32350231639015903</v>
      </c>
      <c r="E434" s="198">
        <f>RATE(E$404,E433*$I$109,-$I$109,E$407*$I$109,1)*12</f>
        <v>0.28966070196221855</v>
      </c>
      <c r="F434" s="198">
        <f>RATE(F$404,F433*$I$109,-$I$109,F$407*$I$109,1)*12</f>
        <v>0.27079676950217829</v>
      </c>
      <c r="G434" s="198">
        <f>RATE(G$404,G433*$I$109,-$I$109,G$407*$I$109,1)*12</f>
        <v>0.25755819111643968</v>
      </c>
      <c r="H434" s="78"/>
    </row>
    <row r="435" spans="1:8" hidden="1" x14ac:dyDescent="0.2">
      <c r="B435" s="53"/>
      <c r="C435" s="53"/>
      <c r="D435" s="60"/>
      <c r="E435" s="60"/>
      <c r="F435" s="60"/>
      <c r="G435" s="60"/>
      <c r="H435" s="78"/>
    </row>
    <row r="436" spans="1:8" hidden="1" x14ac:dyDescent="0.2">
      <c r="A436" t="s">
        <v>171</v>
      </c>
      <c r="B436" s="61" t="s">
        <v>41</v>
      </c>
      <c r="C436" s="53" t="s">
        <v>28</v>
      </c>
      <c r="D436" s="56">
        <v>0.21249999999999999</v>
      </c>
      <c r="E436" s="56">
        <v>0.20749999999999999</v>
      </c>
      <c r="F436" s="56">
        <v>0.20250000000000001</v>
      </c>
      <c r="G436" s="56">
        <v>0.19750000000000001</v>
      </c>
      <c r="H436" s="78"/>
    </row>
    <row r="437" spans="1:8" hidden="1" x14ac:dyDescent="0.2">
      <c r="B437" s="53" t="s">
        <v>42</v>
      </c>
      <c r="C437" s="53" t="s">
        <v>30</v>
      </c>
      <c r="D437" s="194">
        <f>+$J$103</f>
        <v>0.08</v>
      </c>
      <c r="E437" s="194">
        <f>+$J$103</f>
        <v>0.08</v>
      </c>
      <c r="F437" s="194">
        <f>+$J$103</f>
        <v>0.08</v>
      </c>
      <c r="G437" s="194">
        <f>+$J$103</f>
        <v>0.08</v>
      </c>
      <c r="H437" s="78"/>
    </row>
    <row r="438" spans="1:8" hidden="1" x14ac:dyDescent="0.2">
      <c r="B438" s="53"/>
      <c r="C438" s="53" t="s">
        <v>31</v>
      </c>
      <c r="D438" s="59">
        <f>D437*1000+1000</f>
        <v>1080</v>
      </c>
      <c r="E438" s="59">
        <f>E437*1000+1000</f>
        <v>1080</v>
      </c>
      <c r="F438" s="59">
        <f>F437*1000+1000</f>
        <v>1080</v>
      </c>
      <c r="G438" s="59">
        <f>G437*1000+1000</f>
        <v>1080</v>
      </c>
      <c r="H438" s="78"/>
    </row>
    <row r="439" spans="1:8" hidden="1" x14ac:dyDescent="0.2">
      <c r="B439" s="53"/>
      <c r="C439" s="53" t="s">
        <v>32</v>
      </c>
      <c r="D439" s="62" t="str">
        <f>B436</f>
        <v>$5,000 - $9,999</v>
      </c>
      <c r="E439" s="62" t="str">
        <f>D439</f>
        <v>$5,000 - $9,999</v>
      </c>
      <c r="F439" s="62" t="str">
        <f>E439</f>
        <v>$5,000 - $9,999</v>
      </c>
      <c r="G439" s="62" t="str">
        <f>F439</f>
        <v>$5,000 - $9,999</v>
      </c>
      <c r="H439" s="78"/>
    </row>
    <row r="440" spans="1:8" hidden="1" x14ac:dyDescent="0.2">
      <c r="B440" s="53"/>
      <c r="C440" s="53" t="s">
        <v>33</v>
      </c>
      <c r="D440" s="63">
        <f>D436/12</f>
        <v>1.7708333333333333E-2</v>
      </c>
      <c r="E440" s="63">
        <f>E436/12</f>
        <v>1.7291666666666667E-2</v>
      </c>
      <c r="F440" s="63">
        <f>F436/12</f>
        <v>1.6875000000000001E-2</v>
      </c>
      <c r="G440" s="63">
        <f>G436/12</f>
        <v>1.6458333333333335E-2</v>
      </c>
      <c r="H440" s="78"/>
    </row>
    <row r="441" spans="1:8" hidden="1" x14ac:dyDescent="0.2">
      <c r="B441" s="53"/>
      <c r="C441" s="53" t="s">
        <v>34</v>
      </c>
      <c r="D441" s="64">
        <f>D438-D$410*(1+D440)^-D$404</f>
        <v>1080</v>
      </c>
      <c r="E441" s="64">
        <f>E438-E$410*(1+E440)^-E$404</f>
        <v>1080</v>
      </c>
      <c r="F441" s="64">
        <f>F438-F$410*(1+F440)^-F$404</f>
        <v>1080</v>
      </c>
      <c r="G441" s="64">
        <f>G438-G$410*(1+G440)^-G$404</f>
        <v>1080</v>
      </c>
      <c r="H441" s="78"/>
    </row>
    <row r="442" spans="1:8" hidden="1" x14ac:dyDescent="0.2">
      <c r="B442" s="53"/>
      <c r="C442" s="53" t="s">
        <v>35</v>
      </c>
      <c r="D442" s="63">
        <f>(((1-(1+D440)^-(D$404-D$408))/D440)+D$408)</f>
        <v>20.090228879895129</v>
      </c>
      <c r="E442" s="63">
        <f>(((1-(1+E440)^-(E$404-E$408))/E440)+E$408)</f>
        <v>27.545150771302172</v>
      </c>
      <c r="F442" s="63">
        <f>(((1-(1+F440)^-(F$404-F$408))/F440)+F$408)</f>
        <v>33.815222928832313</v>
      </c>
      <c r="G442" s="63">
        <f>(((1-(1+G440)^-(G$404-G$408))/G440)+G$408)</f>
        <v>39.186297877742462</v>
      </c>
      <c r="H442" s="78"/>
    </row>
    <row r="443" spans="1:8" hidden="1" x14ac:dyDescent="0.2">
      <c r="B443" s="53"/>
      <c r="C443" s="53" t="s">
        <v>36</v>
      </c>
      <c r="D443" s="65">
        <f>D441/D442</f>
        <v>53.757476157018161</v>
      </c>
      <c r="E443" s="65">
        <f>E441/E442</f>
        <v>39.208353185897046</v>
      </c>
      <c r="F443" s="65">
        <f>F441/F442</f>
        <v>31.938278279962056</v>
      </c>
      <c r="G443" s="65">
        <f>G441/G442</f>
        <v>27.560654067641135</v>
      </c>
      <c r="H443" s="78"/>
    </row>
    <row r="444" spans="1:8" hidden="1" x14ac:dyDescent="0.2">
      <c r="B444" s="53"/>
      <c r="C444" s="53" t="s">
        <v>37</v>
      </c>
      <c r="D444" s="56">
        <v>0</v>
      </c>
      <c r="E444" s="56">
        <v>0</v>
      </c>
      <c r="F444" s="56">
        <v>0</v>
      </c>
      <c r="G444" s="56">
        <v>0</v>
      </c>
      <c r="H444" s="78"/>
    </row>
    <row r="445" spans="1:8" hidden="1" x14ac:dyDescent="0.2">
      <c r="B445" s="66"/>
      <c r="C445" s="66" t="s">
        <v>38</v>
      </c>
      <c r="D445" s="67">
        <f>ROUND(D443*(D444+1),2)/1000</f>
        <v>5.3759999999999995E-2</v>
      </c>
      <c r="E445" s="67">
        <f>ROUND(E443*(E444+1),2)/1000</f>
        <v>3.9210000000000002E-2</v>
      </c>
      <c r="F445" s="67">
        <f>ROUND(F443*(F444+1),2)/1000</f>
        <v>3.1940000000000003E-2</v>
      </c>
      <c r="G445" s="67">
        <f>ROUND(G443*(G444+1),2)/1000</f>
        <v>2.7559999999999998E-2</v>
      </c>
      <c r="H445" s="78"/>
    </row>
    <row r="446" spans="1:8" hidden="1" x14ac:dyDescent="0.2">
      <c r="B446" s="66"/>
      <c r="C446" s="66" t="s">
        <v>174</v>
      </c>
      <c r="D446" s="198">
        <f>RATE(D$404,D445*$I$109,-$I$109,D$407*$I$109,1)*12</f>
        <v>0.28270687579470333</v>
      </c>
      <c r="E446" s="198">
        <f>RATE(E$404,E445*$I$109,-$I$109,E$407*$I$109,1)*12</f>
        <v>0.2553706532377627</v>
      </c>
      <c r="F446" s="198">
        <f>RATE(F$404,F445*$I$109,-$I$109,F$407*$I$109,1)*12</f>
        <v>0.23956215405435505</v>
      </c>
      <c r="G446" s="198">
        <f>RATE(G$404,G445*$I$109,-$I$109,G$407*$I$109,1)*12</f>
        <v>0.22814457653435169</v>
      </c>
      <c r="H446" s="78"/>
    </row>
    <row r="447" spans="1:8" hidden="1" x14ac:dyDescent="0.2">
      <c r="B447" s="53"/>
      <c r="C447" s="53"/>
      <c r="D447" s="60"/>
      <c r="E447" s="60"/>
      <c r="F447" s="60"/>
      <c r="G447" s="60"/>
      <c r="H447" s="78"/>
    </row>
    <row r="448" spans="1:8" hidden="1" x14ac:dyDescent="0.2">
      <c r="A448" t="s">
        <v>171</v>
      </c>
      <c r="B448" s="61" t="s">
        <v>43</v>
      </c>
      <c r="C448" s="53" t="s">
        <v>28</v>
      </c>
      <c r="D448" s="56">
        <v>0.19500000000000001</v>
      </c>
      <c r="E448" s="56">
        <v>0.1925</v>
      </c>
      <c r="F448" s="56">
        <v>0.19</v>
      </c>
      <c r="G448" s="56">
        <v>0.1875</v>
      </c>
      <c r="H448" s="78"/>
    </row>
    <row r="449" spans="1:8" hidden="1" x14ac:dyDescent="0.2">
      <c r="B449" s="53" t="s">
        <v>44</v>
      </c>
      <c r="C449" s="53" t="s">
        <v>30</v>
      </c>
      <c r="D449" s="194">
        <f>+$J$104</f>
        <v>7.4999999999999997E-2</v>
      </c>
      <c r="E449" s="194">
        <f>+$J$104</f>
        <v>7.4999999999999997E-2</v>
      </c>
      <c r="F449" s="194">
        <f>+$J$104</f>
        <v>7.4999999999999997E-2</v>
      </c>
      <c r="G449" s="194">
        <f>+$J$104</f>
        <v>7.4999999999999997E-2</v>
      </c>
      <c r="H449" s="78"/>
    </row>
    <row r="450" spans="1:8" hidden="1" x14ac:dyDescent="0.2">
      <c r="B450" s="53"/>
      <c r="C450" s="53" t="s">
        <v>31</v>
      </c>
      <c r="D450" s="59">
        <f>D449*1000+1000</f>
        <v>1075</v>
      </c>
      <c r="E450" s="59">
        <f>E449*1000+1000</f>
        <v>1075</v>
      </c>
      <c r="F450" s="59">
        <f>F449*1000+1000</f>
        <v>1075</v>
      </c>
      <c r="G450" s="59">
        <f>G449*1000+1000</f>
        <v>1075</v>
      </c>
      <c r="H450" s="78"/>
    </row>
    <row r="451" spans="1:8" hidden="1" x14ac:dyDescent="0.2">
      <c r="B451" s="53"/>
      <c r="C451" s="53" t="s">
        <v>32</v>
      </c>
      <c r="D451" s="62" t="str">
        <f>B448</f>
        <v>$10,000 - $14,999</v>
      </c>
      <c r="E451" s="62" t="str">
        <f>D451</f>
        <v>$10,000 - $14,999</v>
      </c>
      <c r="F451" s="62" t="str">
        <f>E451</f>
        <v>$10,000 - $14,999</v>
      </c>
      <c r="G451" s="62" t="str">
        <f>F451</f>
        <v>$10,000 - $14,999</v>
      </c>
      <c r="H451" s="78"/>
    </row>
    <row r="452" spans="1:8" hidden="1" x14ac:dyDescent="0.2">
      <c r="B452" s="53"/>
      <c r="C452" s="53" t="s">
        <v>33</v>
      </c>
      <c r="D452" s="63">
        <f>D448/12</f>
        <v>1.6250000000000001E-2</v>
      </c>
      <c r="E452" s="63">
        <f>E448/12</f>
        <v>1.6041666666666666E-2</v>
      </c>
      <c r="F452" s="63">
        <f>F448/12</f>
        <v>1.5833333333333335E-2</v>
      </c>
      <c r="G452" s="63">
        <f>G448/12</f>
        <v>1.5625E-2</v>
      </c>
      <c r="H452" s="78"/>
    </row>
    <row r="453" spans="1:8" hidden="1" x14ac:dyDescent="0.2">
      <c r="B453" s="53"/>
      <c r="C453" s="53" t="s">
        <v>34</v>
      </c>
      <c r="D453" s="64">
        <f>D450-D$410*(1+D452)^-D$404</f>
        <v>1075</v>
      </c>
      <c r="E453" s="64">
        <f>E450-E$410*(1+E452)^-E$404</f>
        <v>1075</v>
      </c>
      <c r="F453" s="64">
        <f>F450-F$410*(1+F452)^-F$404</f>
        <v>1075</v>
      </c>
      <c r="G453" s="64">
        <f>G450-G$410*(1+G452)^-G$404</f>
        <v>1075</v>
      </c>
      <c r="H453" s="78"/>
    </row>
    <row r="454" spans="1:8" hidden="1" x14ac:dyDescent="0.2">
      <c r="B454" s="53"/>
      <c r="C454" s="53" t="s">
        <v>35</v>
      </c>
      <c r="D454" s="63">
        <f>(((1-(1+D452)^-(D$404-D$408))/D452)+D$408)</f>
        <v>20.373203101863066</v>
      </c>
      <c r="E454" s="63">
        <f>(((1-(1+E452)^-(E$404-E$408))/E452)+E$408)</f>
        <v>28.050008260132756</v>
      </c>
      <c r="F454" s="63">
        <f>(((1-(1+F452)^-(F$404-F$408))/F452)+F$408)</f>
        <v>34.49631654239397</v>
      </c>
      <c r="G454" s="63">
        <f>(((1-(1+G452)^-(G$404-G$408))/G452)+G$408)</f>
        <v>39.959832121315245</v>
      </c>
      <c r="H454" s="78"/>
    </row>
    <row r="455" spans="1:8" hidden="1" x14ac:dyDescent="0.2">
      <c r="B455" s="53"/>
      <c r="C455" s="53" t="s">
        <v>36</v>
      </c>
      <c r="D455" s="65">
        <f>D453/D454</f>
        <v>52.765389645661294</v>
      </c>
      <c r="E455" s="65">
        <f>E453/E454</f>
        <v>38.324409391632464</v>
      </c>
      <c r="F455" s="65">
        <f>F453/F454</f>
        <v>31.162747439393634</v>
      </c>
      <c r="G455" s="65">
        <f>G453/G454</f>
        <v>26.902014921793853</v>
      </c>
      <c r="H455" s="78"/>
    </row>
    <row r="456" spans="1:8" hidden="1" x14ac:dyDescent="0.2">
      <c r="B456" s="53"/>
      <c r="C456" s="53" t="s">
        <v>37</v>
      </c>
      <c r="D456" s="56">
        <v>0</v>
      </c>
      <c r="E456" s="56">
        <v>0</v>
      </c>
      <c r="F456" s="56">
        <v>0</v>
      </c>
      <c r="G456" s="56">
        <v>0</v>
      </c>
      <c r="H456" s="78"/>
    </row>
    <row r="457" spans="1:8" hidden="1" x14ac:dyDescent="0.2">
      <c r="B457" s="66"/>
      <c r="C457" s="66" t="s">
        <v>38</v>
      </c>
      <c r="D457" s="67">
        <f>ROUND(D455*(D456+1),2)/1000</f>
        <v>5.2770000000000004E-2</v>
      </c>
      <c r="E457" s="67">
        <f>ROUND(E455*(E456+1),2)/1000</f>
        <v>3.832E-2</v>
      </c>
      <c r="F457" s="67">
        <f>ROUND(F455*(F456+1),2)/1000</f>
        <v>3.116E-2</v>
      </c>
      <c r="G457" s="67">
        <f>ROUND(G455*(G456+1),2)/1000</f>
        <v>2.69E-2</v>
      </c>
      <c r="H457" s="78"/>
    </row>
    <row r="458" spans="1:8" hidden="1" x14ac:dyDescent="0.2">
      <c r="B458" s="66"/>
      <c r="C458" s="66" t="s">
        <v>174</v>
      </c>
      <c r="D458" s="198">
        <f>RATE(D$404,D457*$I$109,-$I$109,D$407*$I$109,1)*12</f>
        <v>0.26084221079248809</v>
      </c>
      <c r="E458" s="198">
        <f>RATE(E$404,E457*$I$109,-$I$109,E$407*$I$109,1)*12</f>
        <v>0.23702664960335088</v>
      </c>
      <c r="F458" s="198">
        <f>RATE(F$404,F457*$I$109,-$I$109,F$407*$I$109,1)*12</f>
        <v>0.22434713890081093</v>
      </c>
      <c r="G458" s="198">
        <f>RATE(G$404,G457*$I$109,-$I$109,G$407*$I$109,1)*12</f>
        <v>0.21585715629166771</v>
      </c>
      <c r="H458" s="78"/>
    </row>
    <row r="459" spans="1:8" hidden="1" x14ac:dyDescent="0.2">
      <c r="B459" s="53"/>
      <c r="C459" s="53"/>
      <c r="D459" s="60"/>
      <c r="E459" s="60"/>
      <c r="F459" s="60"/>
      <c r="G459" s="60"/>
      <c r="H459" s="78"/>
    </row>
    <row r="460" spans="1:8" hidden="1" x14ac:dyDescent="0.2">
      <c r="A460" t="s">
        <v>171</v>
      </c>
      <c r="B460" s="61" t="s">
        <v>45</v>
      </c>
      <c r="C460" s="53" t="s">
        <v>28</v>
      </c>
      <c r="D460" s="56">
        <v>0.19500000000000001</v>
      </c>
      <c r="E460" s="56">
        <v>0.1925</v>
      </c>
      <c r="F460" s="56">
        <v>0.19</v>
      </c>
      <c r="G460" s="56">
        <v>0.1875</v>
      </c>
      <c r="H460" s="78"/>
    </row>
    <row r="461" spans="1:8" hidden="1" x14ac:dyDescent="0.2">
      <c r="B461" s="53" t="s">
        <v>46</v>
      </c>
      <c r="C461" s="53" t="s">
        <v>30</v>
      </c>
      <c r="D461" s="194">
        <f>+$J$105</f>
        <v>7.0000000000000007E-2</v>
      </c>
      <c r="E461" s="194">
        <f>+$J$105</f>
        <v>7.0000000000000007E-2</v>
      </c>
      <c r="F461" s="194">
        <f>+$J$105</f>
        <v>7.0000000000000007E-2</v>
      </c>
      <c r="G461" s="194">
        <f>+$J$105</f>
        <v>7.0000000000000007E-2</v>
      </c>
      <c r="H461" s="78"/>
    </row>
    <row r="462" spans="1:8" hidden="1" x14ac:dyDescent="0.2">
      <c r="B462" s="53"/>
      <c r="C462" s="53" t="s">
        <v>31</v>
      </c>
      <c r="D462" s="59">
        <f>D461*1000+1000</f>
        <v>1070</v>
      </c>
      <c r="E462" s="59">
        <f>E461*1000+1000</f>
        <v>1070</v>
      </c>
      <c r="F462" s="59">
        <f>F461*1000+1000</f>
        <v>1070</v>
      </c>
      <c r="G462" s="59">
        <f>G461*1000+1000</f>
        <v>1070</v>
      </c>
      <c r="H462" s="78"/>
    </row>
    <row r="463" spans="1:8" hidden="1" x14ac:dyDescent="0.2">
      <c r="B463" s="53"/>
      <c r="C463" s="53" t="s">
        <v>32</v>
      </c>
      <c r="D463" s="62" t="str">
        <f>B460</f>
        <v>$15,000 - $19,999</v>
      </c>
      <c r="E463" s="62" t="str">
        <f>D463</f>
        <v>$15,000 - $19,999</v>
      </c>
      <c r="F463" s="62" t="str">
        <f>E463</f>
        <v>$15,000 - $19,999</v>
      </c>
      <c r="G463" s="62" t="str">
        <f>F463</f>
        <v>$15,000 - $19,999</v>
      </c>
      <c r="H463" s="78"/>
    </row>
    <row r="464" spans="1:8" hidden="1" x14ac:dyDescent="0.2">
      <c r="B464" s="53"/>
      <c r="C464" s="53" t="s">
        <v>33</v>
      </c>
      <c r="D464" s="63">
        <f>D460/12</f>
        <v>1.6250000000000001E-2</v>
      </c>
      <c r="E464" s="63">
        <f>E460/12</f>
        <v>1.6041666666666666E-2</v>
      </c>
      <c r="F464" s="63">
        <f>F460/12</f>
        <v>1.5833333333333335E-2</v>
      </c>
      <c r="G464" s="63">
        <f>G460/12</f>
        <v>1.5625E-2</v>
      </c>
      <c r="H464" s="78"/>
    </row>
    <row r="465" spans="1:8" hidden="1" x14ac:dyDescent="0.2">
      <c r="B465" s="53"/>
      <c r="C465" s="53" t="s">
        <v>34</v>
      </c>
      <c r="D465" s="64">
        <f>D462-D$410*(1+D464)^-D$404</f>
        <v>1070</v>
      </c>
      <c r="E465" s="64">
        <f>E462-E$410*(1+E464)^-E$404</f>
        <v>1070</v>
      </c>
      <c r="F465" s="64">
        <f>F462-F$410*(1+F464)^-F$404</f>
        <v>1070</v>
      </c>
      <c r="G465" s="64">
        <f>G462-G$410*(1+G464)^-G$404</f>
        <v>1070</v>
      </c>
      <c r="H465" s="78"/>
    </row>
    <row r="466" spans="1:8" hidden="1" x14ac:dyDescent="0.2">
      <c r="B466" s="53"/>
      <c r="C466" s="53" t="s">
        <v>35</v>
      </c>
      <c r="D466" s="63">
        <f>(((1-(1+D464)^-(D$404-D$408))/D464)+D$408)</f>
        <v>20.373203101863066</v>
      </c>
      <c r="E466" s="63">
        <f>(((1-(1+E464)^-(E$404-E$408))/E464)+E$408)</f>
        <v>28.050008260132756</v>
      </c>
      <c r="F466" s="63">
        <f>(((1-(1+F464)^-(F$404-F$408))/F464)+F$408)</f>
        <v>34.49631654239397</v>
      </c>
      <c r="G466" s="63">
        <f>(((1-(1+G464)^-(G$404-G$408))/G464)+G$408)</f>
        <v>39.959832121315245</v>
      </c>
      <c r="H466" s="78"/>
    </row>
    <row r="467" spans="1:8" hidden="1" x14ac:dyDescent="0.2">
      <c r="B467" s="53"/>
      <c r="C467" s="53" t="s">
        <v>36</v>
      </c>
      <c r="D467" s="65">
        <f>D465/D466</f>
        <v>52.519969228704731</v>
      </c>
      <c r="E467" s="65">
        <f>E465/E466</f>
        <v>38.146156324694637</v>
      </c>
      <c r="F467" s="65">
        <f>F465/F466</f>
        <v>31.017804428047619</v>
      </c>
      <c r="G467" s="65">
        <f>G465/G466</f>
        <v>26.776889270994811</v>
      </c>
      <c r="H467" s="78"/>
    </row>
    <row r="468" spans="1:8" hidden="1" x14ac:dyDescent="0.2">
      <c r="B468" s="53"/>
      <c r="C468" s="53" t="s">
        <v>37</v>
      </c>
      <c r="D468" s="56">
        <v>0</v>
      </c>
      <c r="E468" s="56">
        <v>0</v>
      </c>
      <c r="F468" s="56">
        <v>0</v>
      </c>
      <c r="G468" s="56">
        <v>0</v>
      </c>
      <c r="H468" s="78"/>
    </row>
    <row r="469" spans="1:8" hidden="1" x14ac:dyDescent="0.2">
      <c r="B469" s="53"/>
      <c r="C469" s="66" t="s">
        <v>38</v>
      </c>
      <c r="D469" s="67">
        <f>ROUND(D467*(D468+1),2)/1000</f>
        <v>5.2520000000000004E-2</v>
      </c>
      <c r="E469" s="67">
        <f>ROUND(E467*(E468+1),2)/1000</f>
        <v>3.8149999999999996E-2</v>
      </c>
      <c r="F469" s="67">
        <f>ROUND(F467*(F468+1),2)/1000</f>
        <v>3.1019999999999999E-2</v>
      </c>
      <c r="G469" s="67">
        <f>ROUND(G467*(G468+1),2)/1000</f>
        <v>2.6780000000000002E-2</v>
      </c>
      <c r="H469" s="78"/>
    </row>
    <row r="470" spans="1:8" hidden="1" x14ac:dyDescent="0.2">
      <c r="B470" s="53"/>
      <c r="C470" s="66" t="s">
        <v>174</v>
      </c>
      <c r="D470" s="198">
        <f>RATE(D$404,D469*$I$109,-$I$109,D$407*$I$109,1)*12</f>
        <v>0.25529029548437132</v>
      </c>
      <c r="E470" s="198">
        <f>RATE(E$404,E469*$I$109,-$I$109,E$407*$I$109,1)*12</f>
        <v>0.23349911037910004</v>
      </c>
      <c r="F470" s="198">
        <f>RATE(F$404,F469*$I$109,-$I$109,F$407*$I$109,1)*12</f>
        <v>0.22159673375021227</v>
      </c>
      <c r="G470" s="198">
        <f>RATE(G$404,G469*$I$109,-$I$109,G$407*$I$109,1)*12</f>
        <v>0.21360777632359707</v>
      </c>
      <c r="H470" s="78"/>
    </row>
    <row r="471" spans="1:8" hidden="1" x14ac:dyDescent="0.2">
      <c r="B471" s="53"/>
      <c r="C471" s="53"/>
      <c r="D471" s="60"/>
      <c r="E471" s="60"/>
      <c r="F471" s="60"/>
      <c r="G471" s="60"/>
      <c r="H471" s="78"/>
    </row>
    <row r="472" spans="1:8" hidden="1" x14ac:dyDescent="0.2">
      <c r="A472" t="s">
        <v>171</v>
      </c>
      <c r="B472" s="61" t="s">
        <v>47</v>
      </c>
      <c r="C472" s="53" t="s">
        <v>28</v>
      </c>
      <c r="D472" s="56">
        <v>0.19</v>
      </c>
      <c r="E472" s="56">
        <v>0.1875</v>
      </c>
      <c r="F472" s="56">
        <v>0.185</v>
      </c>
      <c r="G472" s="56">
        <v>0.1825</v>
      </c>
      <c r="H472" s="78"/>
    </row>
    <row r="473" spans="1:8" hidden="1" x14ac:dyDescent="0.2">
      <c r="B473" s="53" t="s">
        <v>48</v>
      </c>
      <c r="C473" s="53" t="s">
        <v>30</v>
      </c>
      <c r="D473" s="194">
        <f>+$J$106</f>
        <v>0.06</v>
      </c>
      <c r="E473" s="194">
        <f>+$J$106</f>
        <v>0.06</v>
      </c>
      <c r="F473" s="194">
        <f>+$J$106</f>
        <v>0.06</v>
      </c>
      <c r="G473" s="194">
        <f>+$J$106</f>
        <v>0.06</v>
      </c>
      <c r="H473" s="78"/>
    </row>
    <row r="474" spans="1:8" hidden="1" x14ac:dyDescent="0.2">
      <c r="B474" s="53"/>
      <c r="C474" s="53" t="s">
        <v>31</v>
      </c>
      <c r="D474" s="59">
        <f>D473*1000+1000</f>
        <v>1060</v>
      </c>
      <c r="E474" s="59">
        <f>E473*1000+1000</f>
        <v>1060</v>
      </c>
      <c r="F474" s="59">
        <f>F473*1000+1000</f>
        <v>1060</v>
      </c>
      <c r="G474" s="59">
        <f>G473*1000+1000</f>
        <v>1060</v>
      </c>
      <c r="H474" s="78"/>
    </row>
    <row r="475" spans="1:8" hidden="1" x14ac:dyDescent="0.2">
      <c r="B475" s="53"/>
      <c r="C475" s="53" t="s">
        <v>32</v>
      </c>
      <c r="D475" s="62" t="str">
        <f>B472</f>
        <v>$20,000 - $24,999</v>
      </c>
      <c r="E475" s="62" t="str">
        <f>D475</f>
        <v>$20,000 - $24,999</v>
      </c>
      <c r="F475" s="62" t="str">
        <f>E475</f>
        <v>$20,000 - $24,999</v>
      </c>
      <c r="G475" s="62" t="str">
        <f>F475</f>
        <v>$20,000 - $24,999</v>
      </c>
      <c r="H475" s="78"/>
    </row>
    <row r="476" spans="1:8" hidden="1" x14ac:dyDescent="0.2">
      <c r="B476" s="53"/>
      <c r="C476" s="53" t="s">
        <v>33</v>
      </c>
      <c r="D476" s="63">
        <f>D472/12</f>
        <v>1.5833333333333335E-2</v>
      </c>
      <c r="E476" s="63">
        <f>E472/12</f>
        <v>1.5625E-2</v>
      </c>
      <c r="F476" s="63">
        <f>F472/12</f>
        <v>1.5416666666666667E-2</v>
      </c>
      <c r="G476" s="63">
        <f>G472/12</f>
        <v>1.5208333333333332E-2</v>
      </c>
      <c r="H476" s="78"/>
    </row>
    <row r="477" spans="1:8" hidden="1" x14ac:dyDescent="0.2">
      <c r="B477" s="53"/>
      <c r="C477" s="53" t="s">
        <v>34</v>
      </c>
      <c r="D477" s="64">
        <f>D474-D$410*(1+D476)^-D$404</f>
        <v>1060</v>
      </c>
      <c r="E477" s="64">
        <f>E474-E$410*(1+E476)^-E$404</f>
        <v>1060</v>
      </c>
      <c r="F477" s="64">
        <f>F474-F$410*(1+F476)^-F$404</f>
        <v>1060</v>
      </c>
      <c r="G477" s="64">
        <f>G474-G$410*(1+G476)^-G$404</f>
        <v>1060</v>
      </c>
      <c r="H477" s="78"/>
    </row>
    <row r="478" spans="1:8" hidden="1" x14ac:dyDescent="0.2">
      <c r="B478" s="53"/>
      <c r="C478" s="53" t="s">
        <v>35</v>
      </c>
      <c r="D478" s="63">
        <f>(((1-(1+D476)^-(D$404-D$408))/D476)+D$408)</f>
        <v>20.455217418281155</v>
      </c>
      <c r="E478" s="63">
        <f>(((1-(1+E476)^-(E$404-E$408))/E476)+E$408)</f>
        <v>28.221477960071589</v>
      </c>
      <c r="F478" s="63">
        <f>(((1-(1+F476)^-(F$404-F$408))/F476)+F$408)</f>
        <v>34.774674465721503</v>
      </c>
      <c r="G478" s="63">
        <f>(((1-(1+G476)^-(G$404-G$408))/G476)+G$408)</f>
        <v>40.355461021176453</v>
      </c>
      <c r="H478" s="78"/>
    </row>
    <row r="479" spans="1:8" hidden="1" x14ac:dyDescent="0.2">
      <c r="B479" s="53"/>
      <c r="C479" s="53" t="s">
        <v>36</v>
      </c>
      <c r="D479" s="65">
        <f>D477/D478</f>
        <v>51.820519837284209</v>
      </c>
      <c r="E479" s="65">
        <f>E477/E478</f>
        <v>37.560045632610489</v>
      </c>
      <c r="F479" s="65">
        <f>F477/F478</f>
        <v>30.481953211233524</v>
      </c>
      <c r="G479" s="65">
        <f>G477/G478</f>
        <v>26.266581354225316</v>
      </c>
      <c r="H479" s="78"/>
    </row>
    <row r="480" spans="1:8" hidden="1" x14ac:dyDescent="0.2">
      <c r="B480" s="53"/>
      <c r="C480" s="53" t="s">
        <v>37</v>
      </c>
      <c r="D480" s="56">
        <v>0</v>
      </c>
      <c r="E480" s="56">
        <v>0</v>
      </c>
      <c r="F480" s="56">
        <v>0</v>
      </c>
      <c r="G480" s="56">
        <v>0</v>
      </c>
      <c r="H480" s="78"/>
    </row>
    <row r="481" spans="1:8" hidden="1" x14ac:dyDescent="0.2">
      <c r="B481" s="53"/>
      <c r="C481" s="66" t="s">
        <v>38</v>
      </c>
      <c r="D481" s="67">
        <f>ROUND(D479*(D480+1),2)/1000</f>
        <v>5.1819999999999998E-2</v>
      </c>
      <c r="E481" s="67">
        <f>ROUND(E479*(E480+1),2)/1000</f>
        <v>3.7560000000000003E-2</v>
      </c>
      <c r="F481" s="67">
        <f>ROUND(F479*(F480+1),2)/1000</f>
        <v>3.048E-2</v>
      </c>
      <c r="G481" s="67">
        <f>ROUND(G479*(G480+1),2)/1000</f>
        <v>2.6269999999999998E-2</v>
      </c>
      <c r="H481" s="78"/>
    </row>
    <row r="482" spans="1:8" hidden="1" x14ac:dyDescent="0.2">
      <c r="B482" s="53"/>
      <c r="C482" s="66" t="s">
        <v>174</v>
      </c>
      <c r="D482" s="198">
        <f>RATE(D$404,D481*$I$109,-$I$109,D$407*$I$109,1)*12</f>
        <v>0.23967760890173448</v>
      </c>
      <c r="E482" s="198">
        <f>RATE(E$404,E481*$I$109,-$I$109,E$407*$I$109,1)*12</f>
        <v>0.22119579086819713</v>
      </c>
      <c r="F482" s="198">
        <f>RATE(F$404,F481*$I$109,-$I$109,F$407*$I$109,1)*12</f>
        <v>0.21093046843147414</v>
      </c>
      <c r="G482" s="198">
        <f>RATE(G$404,G481*$I$109,-$I$109,G$407*$I$109,1)*12</f>
        <v>0.20399346974219659</v>
      </c>
      <c r="H482" s="78"/>
    </row>
    <row r="483" spans="1:8" hidden="1" x14ac:dyDescent="0.2">
      <c r="B483" s="53"/>
      <c r="C483" s="53"/>
      <c r="D483" s="60"/>
      <c r="E483" s="60"/>
      <c r="F483" s="60"/>
      <c r="G483" s="60"/>
      <c r="H483" s="78"/>
    </row>
    <row r="484" spans="1:8" hidden="1" x14ac:dyDescent="0.2">
      <c r="A484" t="s">
        <v>171</v>
      </c>
      <c r="B484" s="61" t="s">
        <v>49</v>
      </c>
      <c r="C484" s="53" t="s">
        <v>28</v>
      </c>
      <c r="D484" s="56">
        <v>0.19</v>
      </c>
      <c r="E484" s="56">
        <v>0.1875</v>
      </c>
      <c r="F484" s="56">
        <v>0.185</v>
      </c>
      <c r="G484" s="56">
        <v>0.1825</v>
      </c>
      <c r="H484" s="78"/>
    </row>
    <row r="485" spans="1:8" hidden="1" x14ac:dyDescent="0.2">
      <c r="B485" s="53" t="s">
        <v>50</v>
      </c>
      <c r="C485" s="53" t="s">
        <v>30</v>
      </c>
      <c r="D485" s="194">
        <f>+$J$107</f>
        <v>0.05</v>
      </c>
      <c r="E485" s="194">
        <f>+$J$107</f>
        <v>0.05</v>
      </c>
      <c r="F485" s="194">
        <f>+$J$107</f>
        <v>0.05</v>
      </c>
      <c r="G485" s="194">
        <f>+$J$107</f>
        <v>0.05</v>
      </c>
      <c r="H485" s="78"/>
    </row>
    <row r="486" spans="1:8" hidden="1" x14ac:dyDescent="0.2">
      <c r="B486" s="53"/>
      <c r="C486" s="53" t="s">
        <v>31</v>
      </c>
      <c r="D486" s="59">
        <f>D485*1000+1000</f>
        <v>1050</v>
      </c>
      <c r="E486" s="59">
        <f>E485*1000+1000</f>
        <v>1050</v>
      </c>
      <c r="F486" s="59">
        <f>F485*1000+1000</f>
        <v>1050</v>
      </c>
      <c r="G486" s="59">
        <f>G485*1000+1000</f>
        <v>1050</v>
      </c>
      <c r="H486" s="78"/>
    </row>
    <row r="487" spans="1:8" hidden="1" x14ac:dyDescent="0.2">
      <c r="B487" s="53"/>
      <c r="C487" s="53" t="s">
        <v>32</v>
      </c>
      <c r="D487" s="62" t="str">
        <f>B484</f>
        <v>$25,000 - $49,999</v>
      </c>
      <c r="E487" s="62" t="str">
        <f>D487</f>
        <v>$25,000 - $49,999</v>
      </c>
      <c r="F487" s="62" t="str">
        <f>E487</f>
        <v>$25,000 - $49,999</v>
      </c>
      <c r="G487" s="62" t="str">
        <f>F487</f>
        <v>$25,000 - $49,999</v>
      </c>
      <c r="H487" s="78"/>
    </row>
    <row r="488" spans="1:8" hidden="1" x14ac:dyDescent="0.2">
      <c r="B488" s="53"/>
      <c r="C488" s="53" t="s">
        <v>33</v>
      </c>
      <c r="D488" s="63">
        <f>D484/12</f>
        <v>1.5833333333333335E-2</v>
      </c>
      <c r="E488" s="63">
        <f>E484/12</f>
        <v>1.5625E-2</v>
      </c>
      <c r="F488" s="63">
        <f>F484/12</f>
        <v>1.5416666666666667E-2</v>
      </c>
      <c r="G488" s="63">
        <f>G484/12</f>
        <v>1.5208333333333332E-2</v>
      </c>
      <c r="H488" s="78"/>
    </row>
    <row r="489" spans="1:8" hidden="1" x14ac:dyDescent="0.2">
      <c r="B489" s="53"/>
      <c r="C489" s="53" t="s">
        <v>34</v>
      </c>
      <c r="D489" s="64">
        <f>D486-D$410*(1+D488)^-D$404</f>
        <v>1050</v>
      </c>
      <c r="E489" s="64">
        <f>E486-E$410*(1+E488)^-E$404</f>
        <v>1050</v>
      </c>
      <c r="F489" s="64">
        <f>F486-F$410*(1+F488)^-F$404</f>
        <v>1050</v>
      </c>
      <c r="G489" s="64">
        <f>G486-G$410*(1+G488)^-G$404</f>
        <v>1050</v>
      </c>
      <c r="H489" s="78"/>
    </row>
    <row r="490" spans="1:8" hidden="1" x14ac:dyDescent="0.2">
      <c r="B490" s="53"/>
      <c r="C490" s="53" t="s">
        <v>35</v>
      </c>
      <c r="D490" s="63">
        <f>(((1-(1+D488)^-(D$404-D$408))/D488)+D$408)</f>
        <v>20.455217418281155</v>
      </c>
      <c r="E490" s="63">
        <f>(((1-(1+E488)^-(E$404-E$408))/E488)+E$408)</f>
        <v>28.221477960071589</v>
      </c>
      <c r="F490" s="63">
        <f>(((1-(1+F488)^-(F$404-F$408))/F488)+F$408)</f>
        <v>34.774674465721503</v>
      </c>
      <c r="G490" s="63">
        <f>(((1-(1+G488)^-(G$404-G$408))/G488)+G$408)</f>
        <v>40.355461021176453</v>
      </c>
      <c r="H490" s="78"/>
    </row>
    <row r="491" spans="1:8" hidden="1" x14ac:dyDescent="0.2">
      <c r="B491" s="53"/>
      <c r="C491" s="53" t="s">
        <v>36</v>
      </c>
      <c r="D491" s="65">
        <f>D489/D490</f>
        <v>51.331647008630583</v>
      </c>
      <c r="E491" s="65">
        <f>E489/E490</f>
        <v>37.205705579472649</v>
      </c>
      <c r="F491" s="65">
        <f>F489/F490</f>
        <v>30.194387614901132</v>
      </c>
      <c r="G491" s="65">
        <f>G489/G490</f>
        <v>26.018783416921305</v>
      </c>
      <c r="H491" s="78"/>
    </row>
    <row r="492" spans="1:8" hidden="1" x14ac:dyDescent="0.2">
      <c r="B492" s="53"/>
      <c r="C492" s="53" t="s">
        <v>37</v>
      </c>
      <c r="D492" s="56">
        <v>0</v>
      </c>
      <c r="E492" s="56">
        <v>0</v>
      </c>
      <c r="F492" s="56">
        <v>0</v>
      </c>
      <c r="G492" s="56">
        <v>0</v>
      </c>
      <c r="H492" s="78"/>
    </row>
    <row r="493" spans="1:8" hidden="1" x14ac:dyDescent="0.2">
      <c r="B493" s="53"/>
      <c r="C493" s="66" t="s">
        <v>38</v>
      </c>
      <c r="D493" s="67">
        <f>ROUND(D491*(D492+1),2)/1000</f>
        <v>5.1330000000000001E-2</v>
      </c>
      <c r="E493" s="67">
        <f>ROUND(E491*(E492+1),2)/1000</f>
        <v>3.721E-2</v>
      </c>
      <c r="F493" s="67">
        <f>ROUND(F491*(F492+1),2)/1000</f>
        <v>3.0190000000000002E-2</v>
      </c>
      <c r="G493" s="67">
        <f>ROUND(G491*(G492+1),2)/1000</f>
        <v>2.6019999999999998E-2</v>
      </c>
      <c r="H493" s="78"/>
    </row>
    <row r="494" spans="1:8" hidden="1" x14ac:dyDescent="0.2">
      <c r="B494" s="53"/>
      <c r="C494" s="66" t="s">
        <v>174</v>
      </c>
      <c r="D494" s="198">
        <f>RATE(D$404,D493*$I$109,-$I$109,D$407*$I$109,1)*12</f>
        <v>0.22868847149227695</v>
      </c>
      <c r="E494" s="198">
        <f>RATE(E$404,E493*$I$109,-$I$109,E$407*$I$109,1)*12</f>
        <v>0.21385171947584664</v>
      </c>
      <c r="F494" s="198">
        <f>RATE(F$404,F493*$I$109,-$I$109,F$407*$I$109,1)*12</f>
        <v>0.20516367294801996</v>
      </c>
      <c r="G494" s="198">
        <f>RATE(G$404,G493*$I$109,-$I$109,G$407*$I$109,1)*12</f>
        <v>0.19924757749099792</v>
      </c>
      <c r="H494" s="78"/>
    </row>
    <row r="495" spans="1:8" hidden="1" x14ac:dyDescent="0.2">
      <c r="B495" s="53"/>
      <c r="C495" s="66"/>
      <c r="D495" s="67"/>
      <c r="E495" s="67"/>
      <c r="F495" s="67"/>
      <c r="G495" s="67"/>
      <c r="H495" s="78"/>
    </row>
    <row r="496" spans="1:8" hidden="1" x14ac:dyDescent="0.2">
      <c r="B496" s="78"/>
      <c r="C496" s="78"/>
      <c r="D496" s="78"/>
      <c r="E496" s="78"/>
      <c r="F496" s="78"/>
      <c r="G496" s="78"/>
      <c r="H496" s="78"/>
    </row>
    <row r="497" spans="1:8" ht="20.25" hidden="1" x14ac:dyDescent="0.3">
      <c r="A497" s="1"/>
      <c r="B497" s="49"/>
      <c r="C497" s="50" t="s">
        <v>107</v>
      </c>
      <c r="D497" s="51"/>
      <c r="E497" s="49"/>
      <c r="F497" s="49"/>
      <c r="G497" s="49"/>
      <c r="H497" s="49"/>
    </row>
    <row r="498" spans="1:8" hidden="1" x14ac:dyDescent="0.2">
      <c r="B498" s="52"/>
      <c r="C498" s="53" t="s">
        <v>18</v>
      </c>
      <c r="D498" s="54">
        <v>24</v>
      </c>
      <c r="E498" s="54">
        <v>36</v>
      </c>
      <c r="F498" s="54">
        <v>48</v>
      </c>
      <c r="G498" s="54">
        <v>60</v>
      </c>
      <c r="H498" s="49"/>
    </row>
    <row r="499" spans="1:8" hidden="1" x14ac:dyDescent="0.2">
      <c r="B499" s="53"/>
      <c r="C499" s="53" t="s">
        <v>19</v>
      </c>
      <c r="D499" s="55" t="s">
        <v>20</v>
      </c>
      <c r="E499" s="55" t="s">
        <v>20</v>
      </c>
      <c r="F499" s="55" t="s">
        <v>20</v>
      </c>
      <c r="G499" s="55" t="s">
        <v>20</v>
      </c>
      <c r="H499" s="49"/>
    </row>
    <row r="500" spans="1:8" hidden="1" x14ac:dyDescent="0.2">
      <c r="B500" s="53"/>
      <c r="C500" s="53" t="s">
        <v>21</v>
      </c>
      <c r="D500" s="54">
        <v>24</v>
      </c>
      <c r="E500" s="54">
        <v>36</v>
      </c>
      <c r="F500" s="54">
        <v>48</v>
      </c>
      <c r="G500" s="54">
        <v>60</v>
      </c>
      <c r="H500" s="49"/>
    </row>
    <row r="501" spans="1:8" hidden="1" x14ac:dyDescent="0.2">
      <c r="B501" s="53"/>
      <c r="C501" s="53" t="s">
        <v>22</v>
      </c>
      <c r="D501" s="56">
        <v>0.1</v>
      </c>
      <c r="E501" s="56">
        <v>0.1</v>
      </c>
      <c r="F501" s="56">
        <v>0.1</v>
      </c>
      <c r="G501" s="56">
        <v>0.1</v>
      </c>
      <c r="H501" s="49"/>
    </row>
    <row r="502" spans="1:8" hidden="1" x14ac:dyDescent="0.2">
      <c r="B502" s="53"/>
      <c r="C502" s="53" t="s">
        <v>23</v>
      </c>
      <c r="D502" s="57">
        <v>2</v>
      </c>
      <c r="E502" s="57">
        <v>2</v>
      </c>
      <c r="F502" s="57">
        <v>2</v>
      </c>
      <c r="G502" s="57">
        <v>2</v>
      </c>
      <c r="H502" s="49"/>
    </row>
    <row r="503" spans="1:8" hidden="1" x14ac:dyDescent="0.2">
      <c r="B503" s="53"/>
      <c r="C503" s="53" t="s">
        <v>24</v>
      </c>
      <c r="D503" s="58" t="s">
        <v>25</v>
      </c>
      <c r="E503" s="58" t="s">
        <v>25</v>
      </c>
      <c r="F503" s="58" t="s">
        <v>25</v>
      </c>
      <c r="G503" s="58" t="s">
        <v>25</v>
      </c>
      <c r="H503" s="49"/>
    </row>
    <row r="504" spans="1:8" hidden="1" x14ac:dyDescent="0.2">
      <c r="B504" s="53"/>
      <c r="C504" s="53" t="s">
        <v>26</v>
      </c>
      <c r="D504" s="59">
        <f>D501*1000</f>
        <v>100</v>
      </c>
      <c r="E504" s="59">
        <f>E501*1000</f>
        <v>100</v>
      </c>
      <c r="F504" s="59">
        <f>F501*1000</f>
        <v>100</v>
      </c>
      <c r="G504" s="59">
        <f>G501*1000</f>
        <v>100</v>
      </c>
      <c r="H504" s="49"/>
    </row>
    <row r="505" spans="1:8" hidden="1" x14ac:dyDescent="0.2">
      <c r="B505" s="53"/>
      <c r="C505" s="53"/>
      <c r="D505" s="60"/>
      <c r="E505" s="60"/>
      <c r="F505" s="60"/>
      <c r="G505" s="60"/>
      <c r="H505" s="49"/>
    </row>
    <row r="506" spans="1:8" hidden="1" x14ac:dyDescent="0.2">
      <c r="A506" t="s">
        <v>171</v>
      </c>
      <c r="B506" s="61" t="s">
        <v>27</v>
      </c>
      <c r="C506" s="53" t="s">
        <v>28</v>
      </c>
      <c r="D506" s="56">
        <v>0.2225</v>
      </c>
      <c r="E506" s="56">
        <v>0.2175</v>
      </c>
      <c r="F506" s="56">
        <v>0.21249999999999999</v>
      </c>
      <c r="G506" s="56">
        <v>0.20749999999999999</v>
      </c>
      <c r="H506" s="49"/>
    </row>
    <row r="507" spans="1:8" hidden="1" x14ac:dyDescent="0.2">
      <c r="B507" s="53" t="s">
        <v>29</v>
      </c>
      <c r="C507" s="53" t="s">
        <v>30</v>
      </c>
      <c r="D507" s="194">
        <f>+$J$101</f>
        <v>0.1</v>
      </c>
      <c r="E507" s="194">
        <f>+$J$101</f>
        <v>0.1</v>
      </c>
      <c r="F507" s="194">
        <f>+$J$101</f>
        <v>0.1</v>
      </c>
      <c r="G507" s="194">
        <f>+$J$101</f>
        <v>0.1</v>
      </c>
      <c r="H507" s="49"/>
    </row>
    <row r="508" spans="1:8" hidden="1" x14ac:dyDescent="0.2">
      <c r="B508" s="53"/>
      <c r="C508" s="53" t="s">
        <v>31</v>
      </c>
      <c r="D508" s="59">
        <f>D507*1000+1000</f>
        <v>1100</v>
      </c>
      <c r="E508" s="59">
        <f>E507*1000+1000</f>
        <v>1100</v>
      </c>
      <c r="F508" s="59">
        <f>F507*1000+1000</f>
        <v>1100</v>
      </c>
      <c r="G508" s="59">
        <f>G507*1000+1000</f>
        <v>1100</v>
      </c>
      <c r="H508" s="49"/>
    </row>
    <row r="509" spans="1:8" hidden="1" x14ac:dyDescent="0.2">
      <c r="B509" s="53"/>
      <c r="C509" s="53" t="s">
        <v>32</v>
      </c>
      <c r="D509" s="62" t="str">
        <f>B506</f>
        <v>$1,500 - $2,499</v>
      </c>
      <c r="E509" s="62" t="str">
        <f>D509</f>
        <v>$1,500 - $2,499</v>
      </c>
      <c r="F509" s="62" t="str">
        <f>E509</f>
        <v>$1,500 - $2,499</v>
      </c>
      <c r="G509" s="62" t="str">
        <f>F509</f>
        <v>$1,500 - $2,499</v>
      </c>
      <c r="H509" s="49"/>
    </row>
    <row r="510" spans="1:8" hidden="1" x14ac:dyDescent="0.2">
      <c r="B510" s="53"/>
      <c r="C510" s="53" t="s">
        <v>33</v>
      </c>
      <c r="D510" s="63">
        <f>D506/12</f>
        <v>1.8541666666666668E-2</v>
      </c>
      <c r="E510" s="63">
        <f>E506/12</f>
        <v>1.8124999999999999E-2</v>
      </c>
      <c r="F510" s="63">
        <f>F506/12</f>
        <v>1.7708333333333333E-2</v>
      </c>
      <c r="G510" s="63">
        <f>G506/12</f>
        <v>1.7291666666666667E-2</v>
      </c>
      <c r="H510" s="49"/>
    </row>
    <row r="511" spans="1:8" hidden="1" x14ac:dyDescent="0.2">
      <c r="B511" s="53"/>
      <c r="C511" s="53" t="s">
        <v>34</v>
      </c>
      <c r="D511" s="64">
        <f>D508-D$504*(1+D510)^-D$498</f>
        <v>1035.6558893280699</v>
      </c>
      <c r="E511" s="64">
        <f>E508-E$504*(1+E510)^-E$498</f>
        <v>1047.620621566813</v>
      </c>
      <c r="F511" s="64">
        <f>F508-F$504*(1+F510)^-F$498</f>
        <v>1056.9393949954886</v>
      </c>
      <c r="G511" s="64">
        <f>G508-G$504*(1+G510)^-G$498</f>
        <v>1064.2504330404379</v>
      </c>
      <c r="H511" s="49"/>
    </row>
    <row r="512" spans="1:8" hidden="1" x14ac:dyDescent="0.2">
      <c r="B512" s="53"/>
      <c r="C512" s="53" t="s">
        <v>35</v>
      </c>
      <c r="D512" s="63">
        <f>(((1-(1+D510)^-(D$498-D$502))/D510)+D$502)</f>
        <v>19.93132987500007</v>
      </c>
      <c r="E512" s="63">
        <f>(((1-(1+E510)^-(E$498-E$502))/E510)+E$502)</f>
        <v>27.216365050685166</v>
      </c>
      <c r="F512" s="63">
        <f>(((1-(1+F510)^-(F$498-F$502))/F510)+F$502)</f>
        <v>33.285173876010269</v>
      </c>
      <c r="G512" s="63">
        <f>(((1-(1+G510)^-(G$498-G$502))/G510)+G$502)</f>
        <v>38.435703903903736</v>
      </c>
      <c r="H512" s="49"/>
    </row>
    <row r="513" spans="1:8" hidden="1" x14ac:dyDescent="0.2">
      <c r="B513" s="53"/>
      <c r="C513" s="53" t="s">
        <v>36</v>
      </c>
      <c r="D513" s="65">
        <f>D511/D512</f>
        <v>51.961203583665345</v>
      </c>
      <c r="E513" s="65">
        <f>E511/E512</f>
        <v>38.492304891407215</v>
      </c>
      <c r="F513" s="65">
        <f>F511/F512</f>
        <v>31.754059598206272</v>
      </c>
      <c r="G513" s="65">
        <f>G511/G512</f>
        <v>27.689109992658334</v>
      </c>
      <c r="H513" s="49"/>
    </row>
    <row r="514" spans="1:8" hidden="1" x14ac:dyDescent="0.2">
      <c r="B514" s="53"/>
      <c r="C514" s="53" t="s">
        <v>37</v>
      </c>
      <c r="D514" s="56">
        <v>0</v>
      </c>
      <c r="E514" s="56">
        <v>0</v>
      </c>
      <c r="F514" s="56">
        <v>0</v>
      </c>
      <c r="G514" s="56">
        <v>0</v>
      </c>
      <c r="H514" s="49"/>
    </row>
    <row r="515" spans="1:8" hidden="1" x14ac:dyDescent="0.2">
      <c r="B515" s="66"/>
      <c r="C515" s="66" t="s">
        <v>38</v>
      </c>
      <c r="D515" s="67">
        <f>ROUND(D513*(D514+1),2)/1000</f>
        <v>5.1959999999999999E-2</v>
      </c>
      <c r="E515" s="67">
        <f>ROUND(E513*(E514+1),2)/1000</f>
        <v>3.8490000000000003E-2</v>
      </c>
      <c r="F515" s="67">
        <f>ROUND(F513*(F514+1),2)/1000</f>
        <v>3.175E-2</v>
      </c>
      <c r="G515" s="67">
        <f>ROUND(G513*(G514+1),2)/1000</f>
        <v>2.7690000000000003E-2</v>
      </c>
      <c r="H515" s="49"/>
    </row>
    <row r="516" spans="1:8" hidden="1" x14ac:dyDescent="0.2">
      <c r="B516" s="66"/>
      <c r="C516" s="66" t="s">
        <v>174</v>
      </c>
      <c r="D516" s="198">
        <f>RATE(D$498,D515*$I$109,-$I$109,D$501*$I$109,1)*12</f>
        <v>0.30867441893626496</v>
      </c>
      <c r="E516" s="198">
        <f>RATE(E$498,E515*$I$109,-$I$109,E$501*$I$109,1)*12</f>
        <v>0.27678807705596109</v>
      </c>
      <c r="F516" s="198">
        <f>RATE(F$498,F515*$I$109,-$I$109,F$501*$I$109,1)*12</f>
        <v>0.25867966334099474</v>
      </c>
      <c r="G516" s="198">
        <f>RATE(G$498,G515*$I$109,-$I$109,G$501*$I$109,1)*12</f>
        <v>0.24603570411461356</v>
      </c>
      <c r="H516" s="49"/>
    </row>
    <row r="517" spans="1:8" hidden="1" x14ac:dyDescent="0.2">
      <c r="B517" s="53"/>
      <c r="C517" s="53"/>
      <c r="D517" s="60"/>
      <c r="E517" s="60"/>
      <c r="F517" s="60"/>
      <c r="G517" s="60"/>
      <c r="H517" s="49"/>
    </row>
    <row r="518" spans="1:8" hidden="1" x14ac:dyDescent="0.2">
      <c r="A518" t="s">
        <v>171</v>
      </c>
      <c r="B518" s="61" t="s">
        <v>39</v>
      </c>
      <c r="C518" s="53" t="s">
        <v>28</v>
      </c>
      <c r="D518" s="56">
        <v>0.2225</v>
      </c>
      <c r="E518" s="56">
        <v>0.2175</v>
      </c>
      <c r="F518" s="56">
        <v>0.21249999999999999</v>
      </c>
      <c r="G518" s="56">
        <v>0.20749999999999999</v>
      </c>
      <c r="H518" s="49"/>
    </row>
    <row r="519" spans="1:8" hidden="1" x14ac:dyDescent="0.2">
      <c r="B519" s="53" t="s">
        <v>40</v>
      </c>
      <c r="C519" s="53" t="s">
        <v>30</v>
      </c>
      <c r="D519" s="194">
        <f>+$J$102</f>
        <v>0.1</v>
      </c>
      <c r="E519" s="194">
        <f>+$J$102</f>
        <v>0.1</v>
      </c>
      <c r="F519" s="194">
        <f>+$J$102</f>
        <v>0.1</v>
      </c>
      <c r="G519" s="194">
        <f>+$J$102</f>
        <v>0.1</v>
      </c>
      <c r="H519" s="49"/>
    </row>
    <row r="520" spans="1:8" hidden="1" x14ac:dyDescent="0.2">
      <c r="B520" s="53"/>
      <c r="C520" s="53" t="s">
        <v>31</v>
      </c>
      <c r="D520" s="59">
        <f>D519*1000+1000</f>
        <v>1100</v>
      </c>
      <c r="E520" s="59">
        <f>E519*1000+1000</f>
        <v>1100</v>
      </c>
      <c r="F520" s="59">
        <f>F519*1000+1000</f>
        <v>1100</v>
      </c>
      <c r="G520" s="59">
        <f>G519*1000+1000</f>
        <v>1100</v>
      </c>
      <c r="H520" s="49"/>
    </row>
    <row r="521" spans="1:8" hidden="1" x14ac:dyDescent="0.2">
      <c r="B521" s="53"/>
      <c r="C521" s="53" t="s">
        <v>32</v>
      </c>
      <c r="D521" s="62" t="str">
        <f>B518</f>
        <v>$2,500 - $4,999</v>
      </c>
      <c r="E521" s="62" t="str">
        <f>D521</f>
        <v>$2,500 - $4,999</v>
      </c>
      <c r="F521" s="62" t="str">
        <f>E521</f>
        <v>$2,500 - $4,999</v>
      </c>
      <c r="G521" s="62" t="str">
        <f>F521</f>
        <v>$2,500 - $4,999</v>
      </c>
      <c r="H521" s="49"/>
    </row>
    <row r="522" spans="1:8" hidden="1" x14ac:dyDescent="0.2">
      <c r="B522" s="53"/>
      <c r="C522" s="53" t="s">
        <v>33</v>
      </c>
      <c r="D522" s="63">
        <f>D518/12</f>
        <v>1.8541666666666668E-2</v>
      </c>
      <c r="E522" s="63">
        <f>E518/12</f>
        <v>1.8124999999999999E-2</v>
      </c>
      <c r="F522" s="63">
        <f>F518/12</f>
        <v>1.7708333333333333E-2</v>
      </c>
      <c r="G522" s="63">
        <f>G518/12</f>
        <v>1.7291666666666667E-2</v>
      </c>
      <c r="H522" s="49"/>
    </row>
    <row r="523" spans="1:8" hidden="1" x14ac:dyDescent="0.2">
      <c r="B523" s="53"/>
      <c r="C523" s="53" t="s">
        <v>34</v>
      </c>
      <c r="D523" s="64">
        <f>D520-D$504*(1+D522)^-D$498</f>
        <v>1035.6558893280699</v>
      </c>
      <c r="E523" s="64">
        <f>E520-E$504*(1+E522)^-E$498</f>
        <v>1047.620621566813</v>
      </c>
      <c r="F523" s="64">
        <f>F520-F$504*(1+F522)^-F$498</f>
        <v>1056.9393949954886</v>
      </c>
      <c r="G523" s="64">
        <f>G520-G$504*(1+G522)^-G$498</f>
        <v>1064.2504330404379</v>
      </c>
      <c r="H523" s="49"/>
    </row>
    <row r="524" spans="1:8" hidden="1" x14ac:dyDescent="0.2">
      <c r="B524" s="53"/>
      <c r="C524" s="53" t="s">
        <v>35</v>
      </c>
      <c r="D524" s="63">
        <f>(((1-(1+D522)^-(D$498-D$502))/D522)+D$502)</f>
        <v>19.93132987500007</v>
      </c>
      <c r="E524" s="63">
        <f>(((1-(1+E522)^-(E$498-E$502))/E522)+E$502)</f>
        <v>27.216365050685166</v>
      </c>
      <c r="F524" s="63">
        <f>(((1-(1+F522)^-(F$498-F$502))/F522)+F$502)</f>
        <v>33.285173876010269</v>
      </c>
      <c r="G524" s="63">
        <f>(((1-(1+G522)^-(G$498-G$502))/G522)+G$502)</f>
        <v>38.435703903903736</v>
      </c>
      <c r="H524" s="49"/>
    </row>
    <row r="525" spans="1:8" hidden="1" x14ac:dyDescent="0.2">
      <c r="B525" s="53"/>
      <c r="C525" s="53" t="s">
        <v>36</v>
      </c>
      <c r="D525" s="65">
        <f>D523/D524</f>
        <v>51.961203583665345</v>
      </c>
      <c r="E525" s="65">
        <f>E523/E524</f>
        <v>38.492304891407215</v>
      </c>
      <c r="F525" s="65">
        <f>F523/F524</f>
        <v>31.754059598206272</v>
      </c>
      <c r="G525" s="65">
        <f>G523/G524</f>
        <v>27.689109992658334</v>
      </c>
      <c r="H525" s="49"/>
    </row>
    <row r="526" spans="1:8" hidden="1" x14ac:dyDescent="0.2">
      <c r="B526" s="53"/>
      <c r="C526" s="53" t="s">
        <v>37</v>
      </c>
      <c r="D526" s="56">
        <v>0</v>
      </c>
      <c r="E526" s="56">
        <v>0</v>
      </c>
      <c r="F526" s="56">
        <v>0</v>
      </c>
      <c r="G526" s="56">
        <v>0</v>
      </c>
      <c r="H526" s="49"/>
    </row>
    <row r="527" spans="1:8" hidden="1" x14ac:dyDescent="0.2">
      <c r="B527" s="66"/>
      <c r="C527" s="66" t="s">
        <v>38</v>
      </c>
      <c r="D527" s="67">
        <f>ROUND(D525*(D526+1),2)/1000</f>
        <v>5.1959999999999999E-2</v>
      </c>
      <c r="E527" s="67">
        <f>ROUND(E525*(E526+1),2)/1000</f>
        <v>3.8490000000000003E-2</v>
      </c>
      <c r="F527" s="67">
        <f>ROUND(F525*(F526+1),2)/1000</f>
        <v>3.175E-2</v>
      </c>
      <c r="G527" s="67">
        <f>ROUND(G525*(G526+1),2)/1000</f>
        <v>2.7690000000000003E-2</v>
      </c>
      <c r="H527" s="49"/>
    </row>
    <row r="528" spans="1:8" hidden="1" x14ac:dyDescent="0.2">
      <c r="B528" s="66"/>
      <c r="C528" s="66" t="s">
        <v>174</v>
      </c>
      <c r="D528" s="198">
        <f>RATE(D$498,D527*$I$109,-$I$109,D$501*$I$109,1)*12</f>
        <v>0.30867441893626496</v>
      </c>
      <c r="E528" s="198">
        <f>RATE(E$498,E527*$I$109,-$I$109,E$501*$I$109,1)*12</f>
        <v>0.27678807705596109</v>
      </c>
      <c r="F528" s="198">
        <f>RATE(F$498,F527*$I$109,-$I$109,F$501*$I$109,1)*12</f>
        <v>0.25867966334099474</v>
      </c>
      <c r="G528" s="198">
        <f>RATE(G$498,G527*$I$109,-$I$109,G$501*$I$109,1)*12</f>
        <v>0.24603570411461356</v>
      </c>
      <c r="H528" s="49"/>
    </row>
    <row r="529" spans="1:8" hidden="1" x14ac:dyDescent="0.2">
      <c r="B529" s="53"/>
      <c r="C529" s="53"/>
      <c r="D529" s="60"/>
      <c r="E529" s="60"/>
      <c r="F529" s="60"/>
      <c r="G529" s="60"/>
      <c r="H529" s="49"/>
    </row>
    <row r="530" spans="1:8" hidden="1" x14ac:dyDescent="0.2">
      <c r="A530" t="s">
        <v>171</v>
      </c>
      <c r="B530" s="61" t="s">
        <v>41</v>
      </c>
      <c r="C530" s="53" t="s">
        <v>28</v>
      </c>
      <c r="D530" s="56">
        <v>0.20250000000000001</v>
      </c>
      <c r="E530" s="56">
        <v>0.19750000000000001</v>
      </c>
      <c r="F530" s="56">
        <v>0.1925</v>
      </c>
      <c r="G530" s="56">
        <v>0.1875</v>
      </c>
      <c r="H530" s="49"/>
    </row>
    <row r="531" spans="1:8" hidden="1" x14ac:dyDescent="0.2">
      <c r="B531" s="53" t="s">
        <v>42</v>
      </c>
      <c r="C531" s="53" t="s">
        <v>30</v>
      </c>
      <c r="D531" s="194">
        <f>+$J$103</f>
        <v>0.08</v>
      </c>
      <c r="E531" s="194">
        <f>+$J$103</f>
        <v>0.08</v>
      </c>
      <c r="F531" s="194">
        <f>+$J$103</f>
        <v>0.08</v>
      </c>
      <c r="G531" s="194">
        <f>+$J$103</f>
        <v>0.08</v>
      </c>
      <c r="H531" s="49"/>
    </row>
    <row r="532" spans="1:8" hidden="1" x14ac:dyDescent="0.2">
      <c r="B532" s="53"/>
      <c r="C532" s="53" t="s">
        <v>31</v>
      </c>
      <c r="D532" s="59">
        <f>D531*1000+1000</f>
        <v>1080</v>
      </c>
      <c r="E532" s="59">
        <f>E531*1000+1000</f>
        <v>1080</v>
      </c>
      <c r="F532" s="59">
        <f>F531*1000+1000</f>
        <v>1080</v>
      </c>
      <c r="G532" s="59">
        <f>G531*1000+1000</f>
        <v>1080</v>
      </c>
      <c r="H532" s="49"/>
    </row>
    <row r="533" spans="1:8" hidden="1" x14ac:dyDescent="0.2">
      <c r="B533" s="53"/>
      <c r="C533" s="53" t="s">
        <v>32</v>
      </c>
      <c r="D533" s="62" t="str">
        <f>B530</f>
        <v>$5,000 - $9,999</v>
      </c>
      <c r="E533" s="62" t="str">
        <f>D533</f>
        <v>$5,000 - $9,999</v>
      </c>
      <c r="F533" s="62" t="str">
        <f>E533</f>
        <v>$5,000 - $9,999</v>
      </c>
      <c r="G533" s="62" t="str">
        <f>F533</f>
        <v>$5,000 - $9,999</v>
      </c>
      <c r="H533" s="49"/>
    </row>
    <row r="534" spans="1:8" hidden="1" x14ac:dyDescent="0.2">
      <c r="B534" s="53"/>
      <c r="C534" s="53" t="s">
        <v>33</v>
      </c>
      <c r="D534" s="63">
        <f>D530/12</f>
        <v>1.6875000000000001E-2</v>
      </c>
      <c r="E534" s="63">
        <f>E530/12</f>
        <v>1.6458333333333335E-2</v>
      </c>
      <c r="F534" s="63">
        <f>F530/12</f>
        <v>1.6041666666666666E-2</v>
      </c>
      <c r="G534" s="63">
        <f>G530/12</f>
        <v>1.5625E-2</v>
      </c>
      <c r="H534" s="49"/>
    </row>
    <row r="535" spans="1:8" hidden="1" x14ac:dyDescent="0.2">
      <c r="B535" s="53"/>
      <c r="C535" s="53" t="s">
        <v>34</v>
      </c>
      <c r="D535" s="64">
        <f>D532-D$504*(1+D534)^-D$498</f>
        <v>1013.0765512504024</v>
      </c>
      <c r="E535" s="64">
        <f>E532-E$504*(1+E534)^-E$498</f>
        <v>1024.4383552336876</v>
      </c>
      <c r="F535" s="64">
        <f>F532-F$504*(1+F534)^-F$498</f>
        <v>1033.4148899656191</v>
      </c>
      <c r="G535" s="64">
        <f>G532-G$504*(1+G534)^-G$498</f>
        <v>1040.5545385979688</v>
      </c>
      <c r="H535" s="49"/>
    </row>
    <row r="536" spans="1:8" hidden="1" x14ac:dyDescent="0.2">
      <c r="B536" s="53"/>
      <c r="C536" s="53" t="s">
        <v>35</v>
      </c>
      <c r="D536" s="63">
        <f>(((1-(1+D534)^-(D$498-D$502))/D534)+D$502)</f>
        <v>20.251156952529303</v>
      </c>
      <c r="E536" s="63">
        <f>(((1-(1+E534)^-(E$498-E$502))/E534)+E$502)</f>
        <v>27.880142219630891</v>
      </c>
      <c r="F536" s="63">
        <f>(((1-(1+F534)^-(F$498-F$502))/F534)+F$502)</f>
        <v>34.358418516045823</v>
      </c>
      <c r="G536" s="63">
        <f>(((1-(1+G534)^-(G$498-G$502))/G534)+G$502)</f>
        <v>39.959832121315245</v>
      </c>
      <c r="H536" s="49"/>
    </row>
    <row r="537" spans="1:8" hidden="1" x14ac:dyDescent="0.2">
      <c r="B537" s="53"/>
      <c r="C537" s="53" t="s">
        <v>36</v>
      </c>
      <c r="D537" s="65">
        <f>D535/D536</f>
        <v>50.025613530385108</v>
      </c>
      <c r="E537" s="65">
        <f>E535/E536</f>
        <v>36.744373366659616</v>
      </c>
      <c r="F537" s="65">
        <f>F535/F536</f>
        <v>30.077487107941277</v>
      </c>
      <c r="G537" s="65">
        <f>G535/G536</f>
        <v>26.040012766793371</v>
      </c>
      <c r="H537" s="49"/>
    </row>
    <row r="538" spans="1:8" hidden="1" x14ac:dyDescent="0.2">
      <c r="B538" s="53"/>
      <c r="C538" s="53" t="s">
        <v>37</v>
      </c>
      <c r="D538" s="56">
        <v>0</v>
      </c>
      <c r="E538" s="56">
        <v>0</v>
      </c>
      <c r="F538" s="56">
        <v>0</v>
      </c>
      <c r="G538" s="56">
        <v>0</v>
      </c>
      <c r="H538" s="49"/>
    </row>
    <row r="539" spans="1:8" hidden="1" x14ac:dyDescent="0.2">
      <c r="B539" s="66"/>
      <c r="C539" s="66" t="s">
        <v>38</v>
      </c>
      <c r="D539" s="67">
        <f>ROUND(D537*(D538+1),2)/1000</f>
        <v>5.0029999999999998E-2</v>
      </c>
      <c r="E539" s="67">
        <f>ROUND(E537*(E538+1),2)/1000</f>
        <v>3.6740000000000002E-2</v>
      </c>
      <c r="F539" s="67">
        <f>ROUND(F537*(F538+1),2)/1000</f>
        <v>3.0079999999999999E-2</v>
      </c>
      <c r="G539" s="67">
        <f>ROUND(G537*(G538+1),2)/1000</f>
        <v>2.6040000000000001E-2</v>
      </c>
      <c r="H539" s="49"/>
    </row>
    <row r="540" spans="1:8" hidden="1" x14ac:dyDescent="0.2">
      <c r="B540" s="66"/>
      <c r="C540" s="66" t="s">
        <v>174</v>
      </c>
      <c r="D540" s="198">
        <f>RATE(D$498,D539*$I$109,-$I$109,D$501*$I$109,1)*12</f>
        <v>0.26926618856980927</v>
      </c>
      <c r="E540" s="198">
        <f>RATE(E$498,E539*$I$109,-$I$109,E$501*$I$109,1)*12</f>
        <v>0.24314244196052387</v>
      </c>
      <c r="F540" s="198">
        <f>RATE(F$498,F539*$I$109,-$I$109,F$501*$I$109,1)*12</f>
        <v>0.22806767724561125</v>
      </c>
      <c r="G540" s="198">
        <f>RATE(G$498,G539*$I$109,-$I$109,G$501*$I$109,1)*12</f>
        <v>0.21697910584620744</v>
      </c>
      <c r="H540" s="49"/>
    </row>
    <row r="541" spans="1:8" hidden="1" x14ac:dyDescent="0.2">
      <c r="B541" s="53"/>
      <c r="C541" s="53"/>
      <c r="D541" s="60"/>
      <c r="E541" s="60"/>
      <c r="F541" s="60"/>
      <c r="G541" s="60"/>
      <c r="H541" s="49"/>
    </row>
    <row r="542" spans="1:8" hidden="1" x14ac:dyDescent="0.2">
      <c r="A542" t="s">
        <v>171</v>
      </c>
      <c r="B542" s="61" t="s">
        <v>43</v>
      </c>
      <c r="C542" s="53" t="s">
        <v>28</v>
      </c>
      <c r="D542" s="56">
        <v>0.185</v>
      </c>
      <c r="E542" s="56">
        <v>0.1825</v>
      </c>
      <c r="F542" s="56">
        <v>0.18</v>
      </c>
      <c r="G542" s="56">
        <v>0.17749999999999999</v>
      </c>
      <c r="H542" s="49"/>
    </row>
    <row r="543" spans="1:8" hidden="1" x14ac:dyDescent="0.2">
      <c r="B543" s="53" t="s">
        <v>44</v>
      </c>
      <c r="C543" s="53" t="s">
        <v>30</v>
      </c>
      <c r="D543" s="194">
        <f>+$J$104</f>
        <v>7.4999999999999997E-2</v>
      </c>
      <c r="E543" s="194">
        <f>+$J$104</f>
        <v>7.4999999999999997E-2</v>
      </c>
      <c r="F543" s="194">
        <f>+$J$104</f>
        <v>7.4999999999999997E-2</v>
      </c>
      <c r="G543" s="194">
        <f>+$J$104</f>
        <v>7.4999999999999997E-2</v>
      </c>
      <c r="H543" s="49"/>
    </row>
    <row r="544" spans="1:8" hidden="1" x14ac:dyDescent="0.2">
      <c r="B544" s="53"/>
      <c r="C544" s="53" t="s">
        <v>31</v>
      </c>
      <c r="D544" s="59">
        <f>D543*1000+1000</f>
        <v>1075</v>
      </c>
      <c r="E544" s="59">
        <f>E543*1000+1000</f>
        <v>1075</v>
      </c>
      <c r="F544" s="59">
        <f>F543*1000+1000</f>
        <v>1075</v>
      </c>
      <c r="G544" s="59">
        <f>G543*1000+1000</f>
        <v>1075</v>
      </c>
      <c r="H544" s="49"/>
    </row>
    <row r="545" spans="1:8" hidden="1" x14ac:dyDescent="0.2">
      <c r="B545" s="53"/>
      <c r="C545" s="53" t="s">
        <v>32</v>
      </c>
      <c r="D545" s="62" t="str">
        <f>B542</f>
        <v>$10,000 - $14,999</v>
      </c>
      <c r="E545" s="62" t="str">
        <f>D545</f>
        <v>$10,000 - $14,999</v>
      </c>
      <c r="F545" s="62" t="str">
        <f>E545</f>
        <v>$10,000 - $14,999</v>
      </c>
      <c r="G545" s="62" t="str">
        <f>F545</f>
        <v>$10,000 - $14,999</v>
      </c>
      <c r="H545" s="49"/>
    </row>
    <row r="546" spans="1:8" hidden="1" x14ac:dyDescent="0.2">
      <c r="B546" s="53"/>
      <c r="C546" s="53" t="s">
        <v>33</v>
      </c>
      <c r="D546" s="63">
        <f>D542/12</f>
        <v>1.5416666666666667E-2</v>
      </c>
      <c r="E546" s="63">
        <f>E542/12</f>
        <v>1.5208333333333332E-2</v>
      </c>
      <c r="F546" s="63">
        <f>F542/12</f>
        <v>1.4999999999999999E-2</v>
      </c>
      <c r="G546" s="63">
        <f>G542/12</f>
        <v>1.4791666666666667E-2</v>
      </c>
      <c r="H546" s="49"/>
    </row>
    <row r="547" spans="1:8" hidden="1" x14ac:dyDescent="0.2">
      <c r="B547" s="53"/>
      <c r="C547" s="53" t="s">
        <v>34</v>
      </c>
      <c r="D547" s="64">
        <f>D544-D$504*(1+D546)^-D$498</f>
        <v>1005.7312898637244</v>
      </c>
      <c r="E547" s="64">
        <f>E544-E$504*(1+E546)^-E$498</f>
        <v>1016.9217213866609</v>
      </c>
      <c r="F547" s="64">
        <f>F544-F$504*(1+F546)^-F$498</f>
        <v>1026.0638304683823</v>
      </c>
      <c r="G547" s="64">
        <f>G544-G$504*(1+G546)^-G$498</f>
        <v>1033.5631752845127</v>
      </c>
      <c r="H547" s="49"/>
    </row>
    <row r="548" spans="1:8" hidden="1" x14ac:dyDescent="0.2">
      <c r="B548" s="53"/>
      <c r="C548" s="53" t="s">
        <v>35</v>
      </c>
      <c r="D548" s="63">
        <f>(((1-(1+D546)^-(D$498-D$502))/D546)+D$502)</f>
        <v>20.537756512463265</v>
      </c>
      <c r="E548" s="63">
        <f>(((1-(1+E546)^-(E$498-E$502))/E546)+E$502)</f>
        <v>28.394569176646979</v>
      </c>
      <c r="F548" s="63">
        <f>(((1-(1+F546)^-(F$498-F$502))/F546)+F$502)</f>
        <v>35.056489829526086</v>
      </c>
      <c r="G548" s="63">
        <f>(((1-(1+G546)^-(G$498-G$502))/G546)+G$502)</f>
        <v>40.757140134850459</v>
      </c>
      <c r="H548" s="49"/>
    </row>
    <row r="549" spans="1:8" hidden="1" x14ac:dyDescent="0.2">
      <c r="B549" s="53"/>
      <c r="C549" s="53" t="s">
        <v>36</v>
      </c>
      <c r="D549" s="65">
        <f>D547/D548</f>
        <v>48.969871137258835</v>
      </c>
      <c r="E549" s="65">
        <f>E547/E548</f>
        <v>35.813951430649809</v>
      </c>
      <c r="F549" s="65">
        <f>F547/F548</f>
        <v>29.268869628932077</v>
      </c>
      <c r="G549" s="65">
        <f>G547/G548</f>
        <v>25.359070137522664</v>
      </c>
      <c r="H549" s="49"/>
    </row>
    <row r="550" spans="1:8" hidden="1" x14ac:dyDescent="0.2">
      <c r="B550" s="53"/>
      <c r="C550" s="53" t="s">
        <v>37</v>
      </c>
      <c r="D550" s="56">
        <v>0</v>
      </c>
      <c r="E550" s="56">
        <v>0</v>
      </c>
      <c r="F550" s="56">
        <v>0</v>
      </c>
      <c r="G550" s="56">
        <v>0</v>
      </c>
      <c r="H550" s="49"/>
    </row>
    <row r="551" spans="1:8" hidden="1" x14ac:dyDescent="0.2">
      <c r="B551" s="66"/>
      <c r="C551" s="66" t="s">
        <v>38</v>
      </c>
      <c r="D551" s="67">
        <f>ROUND(D549*(D550+1),2)/1000</f>
        <v>4.897E-2</v>
      </c>
      <c r="E551" s="67">
        <f>ROUND(E549*(E550+1),2)/1000</f>
        <v>3.5810000000000002E-2</v>
      </c>
      <c r="F551" s="67">
        <f>ROUND(F549*(F550+1),2)/1000</f>
        <v>2.9270000000000001E-2</v>
      </c>
      <c r="G551" s="67">
        <f>ROUND(G549*(G550+1),2)/1000</f>
        <v>2.5360000000000001E-2</v>
      </c>
      <c r="H551" s="49"/>
    </row>
    <row r="552" spans="1:8" hidden="1" x14ac:dyDescent="0.2">
      <c r="B552" s="66"/>
      <c r="C552" s="66" t="s">
        <v>174</v>
      </c>
      <c r="D552" s="198">
        <f>RATE(D$498,D551*$I$109,-$I$109,D$501*$I$109,1)*12</f>
        <v>0.24741802886241177</v>
      </c>
      <c r="E552" s="198">
        <f>RATE(E$498,E551*$I$109,-$I$109,E$501*$I$109,1)*12</f>
        <v>0.22503445489231916</v>
      </c>
      <c r="F552" s="198">
        <f>RATE(F$498,F551*$I$109,-$I$109,F$501*$I$109,1)*12</f>
        <v>0.21299980364556126</v>
      </c>
      <c r="G552" s="198">
        <f>RATE(G$498,G551*$I$109,-$I$109,G$501*$I$109,1)*12</f>
        <v>0.20481133851127914</v>
      </c>
      <c r="H552" s="49"/>
    </row>
    <row r="553" spans="1:8" hidden="1" x14ac:dyDescent="0.2">
      <c r="B553" s="53"/>
      <c r="C553" s="53"/>
      <c r="D553" s="60"/>
      <c r="E553" s="60"/>
      <c r="F553" s="60"/>
      <c r="G553" s="60"/>
      <c r="H553" s="49"/>
    </row>
    <row r="554" spans="1:8" hidden="1" x14ac:dyDescent="0.2">
      <c r="A554" t="s">
        <v>171</v>
      </c>
      <c r="B554" s="61" t="s">
        <v>45</v>
      </c>
      <c r="C554" s="53" t="s">
        <v>28</v>
      </c>
      <c r="D554" s="56">
        <v>0.185</v>
      </c>
      <c r="E554" s="56">
        <v>0.1825</v>
      </c>
      <c r="F554" s="56">
        <v>0.18</v>
      </c>
      <c r="G554" s="56">
        <v>0.17749999999999999</v>
      </c>
      <c r="H554" s="49"/>
    </row>
    <row r="555" spans="1:8" hidden="1" x14ac:dyDescent="0.2">
      <c r="B555" s="53" t="s">
        <v>46</v>
      </c>
      <c r="C555" s="53" t="s">
        <v>30</v>
      </c>
      <c r="D555" s="194">
        <f>+$J$105</f>
        <v>7.0000000000000007E-2</v>
      </c>
      <c r="E555" s="194">
        <f>+$J$105</f>
        <v>7.0000000000000007E-2</v>
      </c>
      <c r="F555" s="194">
        <f>+$J$105</f>
        <v>7.0000000000000007E-2</v>
      </c>
      <c r="G555" s="194">
        <f>+$J$105</f>
        <v>7.0000000000000007E-2</v>
      </c>
      <c r="H555" s="49"/>
    </row>
    <row r="556" spans="1:8" hidden="1" x14ac:dyDescent="0.2">
      <c r="B556" s="53"/>
      <c r="C556" s="53" t="s">
        <v>31</v>
      </c>
      <c r="D556" s="59">
        <f>D555*1000+1000</f>
        <v>1070</v>
      </c>
      <c r="E556" s="59">
        <f>E555*1000+1000</f>
        <v>1070</v>
      </c>
      <c r="F556" s="59">
        <f>F555*1000+1000</f>
        <v>1070</v>
      </c>
      <c r="G556" s="59">
        <f>G555*1000+1000</f>
        <v>1070</v>
      </c>
      <c r="H556" s="49"/>
    </row>
    <row r="557" spans="1:8" hidden="1" x14ac:dyDescent="0.2">
      <c r="B557" s="53"/>
      <c r="C557" s="53" t="s">
        <v>32</v>
      </c>
      <c r="D557" s="62" t="str">
        <f>B554</f>
        <v>$15,000 - $19,999</v>
      </c>
      <c r="E557" s="62" t="str">
        <f>D557</f>
        <v>$15,000 - $19,999</v>
      </c>
      <c r="F557" s="62" t="str">
        <f>E557</f>
        <v>$15,000 - $19,999</v>
      </c>
      <c r="G557" s="62" t="str">
        <f>F557</f>
        <v>$15,000 - $19,999</v>
      </c>
      <c r="H557" s="49"/>
    </row>
    <row r="558" spans="1:8" hidden="1" x14ac:dyDescent="0.2">
      <c r="B558" s="53"/>
      <c r="C558" s="53" t="s">
        <v>33</v>
      </c>
      <c r="D558" s="63">
        <f>D554/12</f>
        <v>1.5416666666666667E-2</v>
      </c>
      <c r="E558" s="63">
        <f>E554/12</f>
        <v>1.5208333333333332E-2</v>
      </c>
      <c r="F558" s="63">
        <f>F554/12</f>
        <v>1.4999999999999999E-2</v>
      </c>
      <c r="G558" s="63">
        <f>G554/12</f>
        <v>1.4791666666666667E-2</v>
      </c>
      <c r="H558" s="49"/>
    </row>
    <row r="559" spans="1:8" hidden="1" x14ac:dyDescent="0.2">
      <c r="B559" s="53"/>
      <c r="C559" s="53" t="s">
        <v>34</v>
      </c>
      <c r="D559" s="64">
        <f>D556-D$504*(1+D558)^-D$498</f>
        <v>1000.7312898637244</v>
      </c>
      <c r="E559" s="64">
        <f>E556-E$504*(1+E558)^-E$498</f>
        <v>1011.9217213866609</v>
      </c>
      <c r="F559" s="64">
        <f>F556-F$504*(1+F558)^-F$498</f>
        <v>1021.0638304683822</v>
      </c>
      <c r="G559" s="64">
        <f>G556-G$504*(1+G558)^-G$498</f>
        <v>1028.5631752845127</v>
      </c>
      <c r="H559" s="49"/>
    </row>
    <row r="560" spans="1:8" hidden="1" x14ac:dyDescent="0.2">
      <c r="B560" s="53"/>
      <c r="C560" s="53" t="s">
        <v>35</v>
      </c>
      <c r="D560" s="63">
        <f>(((1-(1+D558)^-(D$498-D$502))/D558)+D$502)</f>
        <v>20.537756512463265</v>
      </c>
      <c r="E560" s="63">
        <f>(((1-(1+E558)^-(E$498-E$502))/E558)+E$502)</f>
        <v>28.394569176646979</v>
      </c>
      <c r="F560" s="63">
        <f>(((1-(1+F558)^-(F$498-F$502))/F558)+F$502)</f>
        <v>35.056489829526086</v>
      </c>
      <c r="G560" s="63">
        <f>(((1-(1+G558)^-(G$498-G$502))/G558)+G$502)</f>
        <v>40.757140134850459</v>
      </c>
      <c r="H560" s="49"/>
    </row>
    <row r="561" spans="1:8" hidden="1" x14ac:dyDescent="0.2">
      <c r="B561" s="53"/>
      <c r="C561" s="53" t="s">
        <v>36</v>
      </c>
      <c r="D561" s="65">
        <f>D559/D560</f>
        <v>48.726417087301343</v>
      </c>
      <c r="E561" s="65">
        <f>E559/E560</f>
        <v>35.637861419602473</v>
      </c>
      <c r="F561" s="65">
        <f>F559/F560</f>
        <v>29.126242685267314</v>
      </c>
      <c r="G561" s="65">
        <f>G559/G560</f>
        <v>25.236392246398388</v>
      </c>
      <c r="H561" s="49"/>
    </row>
    <row r="562" spans="1:8" hidden="1" x14ac:dyDescent="0.2">
      <c r="B562" s="53"/>
      <c r="C562" s="53" t="s">
        <v>37</v>
      </c>
      <c r="D562" s="56">
        <v>0</v>
      </c>
      <c r="E562" s="56">
        <v>0</v>
      </c>
      <c r="F562" s="56">
        <v>0</v>
      </c>
      <c r="G562" s="56">
        <v>0</v>
      </c>
      <c r="H562" s="49"/>
    </row>
    <row r="563" spans="1:8" hidden="1" x14ac:dyDescent="0.2">
      <c r="B563" s="53"/>
      <c r="C563" s="66" t="s">
        <v>38</v>
      </c>
      <c r="D563" s="67">
        <f>ROUND(D561*(D562+1),2)/1000</f>
        <v>4.8729999999999996E-2</v>
      </c>
      <c r="E563" s="67">
        <f>ROUND(E561*(E562+1),2)/1000</f>
        <v>3.5639999999999998E-2</v>
      </c>
      <c r="F563" s="67">
        <f>ROUND(F561*(F562+1),2)/1000</f>
        <v>2.913E-2</v>
      </c>
      <c r="G563" s="67">
        <f>ROUND(G561*(G562+1),2)/1000</f>
        <v>2.5239999999999999E-2</v>
      </c>
      <c r="H563" s="49"/>
    </row>
    <row r="564" spans="1:8" hidden="1" x14ac:dyDescent="0.2">
      <c r="B564" s="53"/>
      <c r="C564" s="66" t="s">
        <v>174</v>
      </c>
      <c r="D564" s="198">
        <f>RATE(D$498,D563*$I$109,-$I$109,D$501*$I$109,1)*12</f>
        <v>0.24245041330116873</v>
      </c>
      <c r="E564" s="198">
        <f>RATE(E$498,E563*$I$109,-$I$109,E$501*$I$109,1)*12</f>
        <v>0.22170652360148962</v>
      </c>
      <c r="F564" s="198">
        <f>RATE(F$498,F563*$I$109,-$I$109,F$501*$I$109,1)*12</f>
        <v>0.21038013025641583</v>
      </c>
      <c r="G564" s="198">
        <f>RATE(G$498,G563*$I$109,-$I$109,G$501*$I$109,1)*12</f>
        <v>0.20265170267257621</v>
      </c>
      <c r="H564" s="49"/>
    </row>
    <row r="565" spans="1:8" hidden="1" x14ac:dyDescent="0.2">
      <c r="B565" s="53"/>
      <c r="C565" s="53"/>
      <c r="D565" s="60"/>
      <c r="E565" s="60"/>
      <c r="F565" s="60"/>
      <c r="G565" s="60"/>
      <c r="H565" s="49"/>
    </row>
    <row r="566" spans="1:8" hidden="1" x14ac:dyDescent="0.2">
      <c r="A566" t="s">
        <v>171</v>
      </c>
      <c r="B566" s="61" t="s">
        <v>47</v>
      </c>
      <c r="C566" s="53" t="s">
        <v>28</v>
      </c>
      <c r="D566" s="56">
        <v>0.18</v>
      </c>
      <c r="E566" s="56">
        <v>0.17749999999999999</v>
      </c>
      <c r="F566" s="56">
        <v>0.17499999999999999</v>
      </c>
      <c r="G566" s="56">
        <v>0.17249999999999999</v>
      </c>
      <c r="H566" s="49"/>
    </row>
    <row r="567" spans="1:8" hidden="1" x14ac:dyDescent="0.2">
      <c r="B567" s="53" t="s">
        <v>48</v>
      </c>
      <c r="C567" s="53" t="s">
        <v>30</v>
      </c>
      <c r="D567" s="194">
        <f>+$J$106</f>
        <v>0.06</v>
      </c>
      <c r="E567" s="194">
        <f>+$J$106</f>
        <v>0.06</v>
      </c>
      <c r="F567" s="194">
        <f>+$J$106</f>
        <v>0.06</v>
      </c>
      <c r="G567" s="194">
        <f>+$J$106</f>
        <v>0.06</v>
      </c>
      <c r="H567" s="49"/>
    </row>
    <row r="568" spans="1:8" hidden="1" x14ac:dyDescent="0.2">
      <c r="B568" s="53"/>
      <c r="C568" s="53" t="s">
        <v>31</v>
      </c>
      <c r="D568" s="59">
        <f>D567*1000+1000</f>
        <v>1060</v>
      </c>
      <c r="E568" s="59">
        <f>E567*1000+1000</f>
        <v>1060</v>
      </c>
      <c r="F568" s="59">
        <f>F567*1000+1000</f>
        <v>1060</v>
      </c>
      <c r="G568" s="59">
        <f>G567*1000+1000</f>
        <v>1060</v>
      </c>
      <c r="H568" s="49"/>
    </row>
    <row r="569" spans="1:8" hidden="1" x14ac:dyDescent="0.2">
      <c r="B569" s="53"/>
      <c r="C569" s="53" t="s">
        <v>32</v>
      </c>
      <c r="D569" s="62" t="str">
        <f>B566</f>
        <v>$20,000 - $24,999</v>
      </c>
      <c r="E569" s="62" t="str">
        <f>D569</f>
        <v>$20,000 - $24,999</v>
      </c>
      <c r="F569" s="62" t="str">
        <f>E569</f>
        <v>$20,000 - $24,999</v>
      </c>
      <c r="G569" s="62" t="str">
        <f>F569</f>
        <v>$20,000 - $24,999</v>
      </c>
      <c r="H569" s="49"/>
    </row>
    <row r="570" spans="1:8" hidden="1" x14ac:dyDescent="0.2">
      <c r="B570" s="53"/>
      <c r="C570" s="53" t="s">
        <v>33</v>
      </c>
      <c r="D570" s="63">
        <f>D566/12</f>
        <v>1.4999999999999999E-2</v>
      </c>
      <c r="E570" s="63">
        <f>E566/12</f>
        <v>1.4791666666666667E-2</v>
      </c>
      <c r="F570" s="63">
        <f>F566/12</f>
        <v>1.4583333333333332E-2</v>
      </c>
      <c r="G570" s="63">
        <f>G566/12</f>
        <v>1.4374999999999999E-2</v>
      </c>
      <c r="H570" s="49"/>
    </row>
    <row r="571" spans="1:8" hidden="1" x14ac:dyDescent="0.2">
      <c r="B571" s="53"/>
      <c r="C571" s="53" t="s">
        <v>34</v>
      </c>
      <c r="D571" s="64">
        <f>D568-D$504*(1+D570)^-D$498</f>
        <v>990.04560804951723</v>
      </c>
      <c r="E571" s="64">
        <f>E568-E$504*(1+E570)^-E$498</f>
        <v>1001.0570482168783</v>
      </c>
      <c r="F571" s="64">
        <f>F568-F$504*(1+F570)^-F$498</f>
        <v>1010.0898062572284</v>
      </c>
      <c r="G571" s="64">
        <f>G568-G$504*(1+G570)^-G$498</f>
        <v>1017.5294612875761</v>
      </c>
      <c r="H571" s="49"/>
    </row>
    <row r="572" spans="1:8" hidden="1" x14ac:dyDescent="0.2">
      <c r="B572" s="53"/>
      <c r="C572" s="53" t="s">
        <v>35</v>
      </c>
      <c r="D572" s="63">
        <f>(((1-(1+D570)^-(D$498-D$502))/D570)+D$502)</f>
        <v>20.620824368542578</v>
      </c>
      <c r="E572" s="63">
        <f>(((1-(1+E570)^-(E$498-E$502))/E570)+E$502)</f>
        <v>28.569299987135039</v>
      </c>
      <c r="F572" s="63">
        <f>(((1-(1+F570)^-(F$498-F$502))/F570)+F$502)</f>
        <v>35.341813274466055</v>
      </c>
      <c r="G572" s="63">
        <f>(((1-(1+G570)^-(G$498-G$502))/G570)+G$502)</f>
        <v>41.164978894560157</v>
      </c>
      <c r="H572" s="49"/>
    </row>
    <row r="573" spans="1:8" hidden="1" x14ac:dyDescent="0.2">
      <c r="B573" s="53"/>
      <c r="C573" s="53" t="s">
        <v>36</v>
      </c>
      <c r="D573" s="65">
        <f>D571/D572</f>
        <v>48.011931548180428</v>
      </c>
      <c r="E573" s="65">
        <f>E571/E572</f>
        <v>35.039607154101134</v>
      </c>
      <c r="F573" s="65">
        <f>F571/F572</f>
        <v>28.580588053386709</v>
      </c>
      <c r="G573" s="65">
        <f>G571/G572</f>
        <v>24.718328263786379</v>
      </c>
      <c r="H573" s="49"/>
    </row>
    <row r="574" spans="1:8" hidden="1" x14ac:dyDescent="0.2">
      <c r="B574" s="53"/>
      <c r="C574" s="53" t="s">
        <v>37</v>
      </c>
      <c r="D574" s="56">
        <v>0</v>
      </c>
      <c r="E574" s="56">
        <v>0</v>
      </c>
      <c r="F574" s="56">
        <v>0</v>
      </c>
      <c r="G574" s="56">
        <v>0</v>
      </c>
      <c r="H574" s="49"/>
    </row>
    <row r="575" spans="1:8" hidden="1" x14ac:dyDescent="0.2">
      <c r="B575" s="53"/>
      <c r="C575" s="66" t="s">
        <v>38</v>
      </c>
      <c r="D575" s="67">
        <f>ROUND(D573*(D574+1),2)/1000</f>
        <v>4.8009999999999997E-2</v>
      </c>
      <c r="E575" s="67">
        <f>ROUND(E573*(E574+1),2)/1000</f>
        <v>3.5040000000000002E-2</v>
      </c>
      <c r="F575" s="67">
        <f>ROUND(F573*(F574+1),2)/1000</f>
        <v>2.8579999999999998E-2</v>
      </c>
      <c r="G575" s="67">
        <f>ROUND(G573*(G574+1),2)/1000</f>
        <v>2.4719999999999999E-2</v>
      </c>
      <c r="H575" s="49"/>
    </row>
    <row r="576" spans="1:8" hidden="1" x14ac:dyDescent="0.2">
      <c r="B576" s="53"/>
      <c r="C576" s="66" t="s">
        <v>174</v>
      </c>
      <c r="D576" s="198">
        <f>RATE(D$498,D575*$I$109,-$I$109,D$501*$I$109,1)*12</f>
        <v>0.22750026349182761</v>
      </c>
      <c r="E576" s="198">
        <f>RATE(E$498,E575*$I$109,-$I$109,E$501*$I$109,1)*12</f>
        <v>0.20991552703140598</v>
      </c>
      <c r="F576" s="198">
        <f>RATE(F$498,F575*$I$109,-$I$109,F$501*$I$109,1)*12</f>
        <v>0.2000434207006046</v>
      </c>
      <c r="G576" s="198">
        <f>RATE(G$498,G575*$I$109,-$I$109,G$501*$I$109,1)*12</f>
        <v>0.193248975417424</v>
      </c>
      <c r="H576" s="49"/>
    </row>
    <row r="577" spans="1:8" hidden="1" x14ac:dyDescent="0.2">
      <c r="B577" s="53"/>
      <c r="C577" s="53"/>
      <c r="D577" s="60"/>
      <c r="E577" s="60"/>
      <c r="F577" s="60"/>
      <c r="G577" s="60"/>
      <c r="H577" s="49"/>
    </row>
    <row r="578" spans="1:8" hidden="1" x14ac:dyDescent="0.2">
      <c r="A578" t="s">
        <v>171</v>
      </c>
      <c r="B578" s="61" t="s">
        <v>49</v>
      </c>
      <c r="C578" s="53" t="s">
        <v>28</v>
      </c>
      <c r="D578" s="56">
        <v>0.18</v>
      </c>
      <c r="E578" s="56">
        <v>0.17749999999999999</v>
      </c>
      <c r="F578" s="56">
        <v>0.17499999999999999</v>
      </c>
      <c r="G578" s="56">
        <v>0.17249999999999999</v>
      </c>
      <c r="H578" s="49"/>
    </row>
    <row r="579" spans="1:8" hidden="1" x14ac:dyDescent="0.2">
      <c r="B579" s="53" t="s">
        <v>50</v>
      </c>
      <c r="C579" s="53" t="s">
        <v>30</v>
      </c>
      <c r="D579" s="194">
        <f>+$J$107</f>
        <v>0.05</v>
      </c>
      <c r="E579" s="194">
        <f>+$J$107</f>
        <v>0.05</v>
      </c>
      <c r="F579" s="194">
        <f>+$J$107</f>
        <v>0.05</v>
      </c>
      <c r="G579" s="194">
        <f>+$J$107</f>
        <v>0.05</v>
      </c>
      <c r="H579" s="49"/>
    </row>
    <row r="580" spans="1:8" hidden="1" x14ac:dyDescent="0.2">
      <c r="B580" s="53"/>
      <c r="C580" s="53" t="s">
        <v>31</v>
      </c>
      <c r="D580" s="59">
        <f>D579*1000+1000</f>
        <v>1050</v>
      </c>
      <c r="E580" s="59">
        <f>E579*1000+1000</f>
        <v>1050</v>
      </c>
      <c r="F580" s="59">
        <f>F579*1000+1000</f>
        <v>1050</v>
      </c>
      <c r="G580" s="59">
        <f>G579*1000+1000</f>
        <v>1050</v>
      </c>
      <c r="H580" s="49"/>
    </row>
    <row r="581" spans="1:8" hidden="1" x14ac:dyDescent="0.2">
      <c r="B581" s="53"/>
      <c r="C581" s="53" t="s">
        <v>32</v>
      </c>
      <c r="D581" s="62" t="str">
        <f>B578</f>
        <v>$25,000 - $49,999</v>
      </c>
      <c r="E581" s="62" t="str">
        <f>D581</f>
        <v>$25,000 - $49,999</v>
      </c>
      <c r="F581" s="62" t="str">
        <f>E581</f>
        <v>$25,000 - $49,999</v>
      </c>
      <c r="G581" s="62" t="str">
        <f>F581</f>
        <v>$25,000 - $49,999</v>
      </c>
      <c r="H581" s="49"/>
    </row>
    <row r="582" spans="1:8" hidden="1" x14ac:dyDescent="0.2">
      <c r="B582" s="53"/>
      <c r="C582" s="53" t="s">
        <v>33</v>
      </c>
      <c r="D582" s="63">
        <f>D578/12</f>
        <v>1.4999999999999999E-2</v>
      </c>
      <c r="E582" s="63">
        <f>E578/12</f>
        <v>1.4791666666666667E-2</v>
      </c>
      <c r="F582" s="63">
        <f>F578/12</f>
        <v>1.4583333333333332E-2</v>
      </c>
      <c r="G582" s="63">
        <f>G578/12</f>
        <v>1.4374999999999999E-2</v>
      </c>
      <c r="H582" s="49"/>
    </row>
    <row r="583" spans="1:8" hidden="1" x14ac:dyDescent="0.2">
      <c r="B583" s="53"/>
      <c r="C583" s="53" t="s">
        <v>34</v>
      </c>
      <c r="D583" s="64">
        <f>D580-D$504*(1+D582)^-D$498</f>
        <v>980.04560804951723</v>
      </c>
      <c r="E583" s="64">
        <f>E580-E$504*(1+E582)^-E$498</f>
        <v>991.05704821687834</v>
      </c>
      <c r="F583" s="64">
        <f>F580-F$504*(1+F582)^-F$498</f>
        <v>1000.0898062572284</v>
      </c>
      <c r="G583" s="64">
        <f>G580-G$504*(1+G582)^-G$498</f>
        <v>1007.5294612875761</v>
      </c>
      <c r="H583" s="49"/>
    </row>
    <row r="584" spans="1:8" hidden="1" x14ac:dyDescent="0.2">
      <c r="B584" s="53"/>
      <c r="C584" s="53" t="s">
        <v>35</v>
      </c>
      <c r="D584" s="63">
        <f>(((1-(1+D582)^-(D$498-D$502))/D582)+D$502)</f>
        <v>20.620824368542578</v>
      </c>
      <c r="E584" s="63">
        <f>(((1-(1+E582)^-(E$498-E$502))/E582)+E$502)</f>
        <v>28.569299987135039</v>
      </c>
      <c r="F584" s="63">
        <f>(((1-(1+F582)^-(F$498-F$502))/F582)+F$502)</f>
        <v>35.341813274466055</v>
      </c>
      <c r="G584" s="63">
        <f>(((1-(1+G582)^-(G$498-G$502))/G582)+G$502)</f>
        <v>41.164978894560157</v>
      </c>
      <c r="H584" s="49"/>
    </row>
    <row r="585" spans="1:8" hidden="1" x14ac:dyDescent="0.2">
      <c r="B585" s="53"/>
      <c r="C585" s="53" t="s">
        <v>36</v>
      </c>
      <c r="D585" s="65">
        <f>D583/D584</f>
        <v>47.526984883523554</v>
      </c>
      <c r="E585" s="65">
        <f>E583/E584</f>
        <v>34.689581077000781</v>
      </c>
      <c r="F585" s="65">
        <f>F583/F584</f>
        <v>28.297637093221208</v>
      </c>
      <c r="G585" s="65">
        <f>G583/G584</f>
        <v>24.475403324468083</v>
      </c>
      <c r="H585" s="49"/>
    </row>
    <row r="586" spans="1:8" hidden="1" x14ac:dyDescent="0.2">
      <c r="B586" s="53"/>
      <c r="C586" s="53" t="s">
        <v>37</v>
      </c>
      <c r="D586" s="56">
        <v>0</v>
      </c>
      <c r="E586" s="56">
        <v>0</v>
      </c>
      <c r="F586" s="56">
        <v>0</v>
      </c>
      <c r="G586" s="56">
        <v>0</v>
      </c>
      <c r="H586" s="49"/>
    </row>
    <row r="587" spans="1:8" hidden="1" x14ac:dyDescent="0.2">
      <c r="B587" s="53"/>
      <c r="C587" s="66" t="s">
        <v>38</v>
      </c>
      <c r="D587" s="67">
        <f>ROUND(D585*(D586+1),2)/1000</f>
        <v>4.7530000000000003E-2</v>
      </c>
      <c r="E587" s="67">
        <f>ROUND(E585*(E586+1),2)/1000</f>
        <v>3.4689999999999999E-2</v>
      </c>
      <c r="F587" s="67">
        <f>ROUND(F585*(F586+1),2)/1000</f>
        <v>2.8300000000000002E-2</v>
      </c>
      <c r="G587" s="67">
        <f>ROUND(G585*(G586+1),2)/1000</f>
        <v>2.4480000000000002E-2</v>
      </c>
      <c r="H587" s="49"/>
    </row>
    <row r="588" spans="1:8" hidden="1" x14ac:dyDescent="0.2">
      <c r="B588" s="53"/>
      <c r="C588" s="66" t="s">
        <v>174</v>
      </c>
      <c r="D588" s="198">
        <f>RATE(D$498,D587*$I$109,-$I$109,D$501*$I$109,1)*12</f>
        <v>0.21749341779745326</v>
      </c>
      <c r="E588" s="198">
        <f>RATE(E$498,E587*$I$109,-$I$109,E$501*$I$109,1)*12</f>
        <v>0.20300421244659334</v>
      </c>
      <c r="F588" s="198">
        <f>RATE(F$498,F587*$I$109,-$I$109,F$501*$I$109,1)*12</f>
        <v>0.19475290867807338</v>
      </c>
      <c r="G588" s="198">
        <f>RATE(G$498,G587*$I$109,-$I$109,G$501*$I$109,1)*12</f>
        <v>0.18888445159255035</v>
      </c>
      <c r="H588" s="49"/>
    </row>
    <row r="589" spans="1:8" hidden="1" x14ac:dyDescent="0.2">
      <c r="B589" s="53" t="s">
        <v>51</v>
      </c>
      <c r="C589" s="68" t="s">
        <v>51</v>
      </c>
      <c r="D589" s="60"/>
      <c r="E589" s="60"/>
      <c r="F589" s="60"/>
      <c r="G589" s="69"/>
      <c r="H589" s="49"/>
    </row>
    <row r="590" spans="1:8" ht="20.25" hidden="1" x14ac:dyDescent="0.3">
      <c r="A590" s="1"/>
      <c r="B590" s="182"/>
      <c r="C590" s="183" t="s">
        <v>157</v>
      </c>
      <c r="D590" s="184"/>
      <c r="E590" s="182"/>
      <c r="F590" s="182"/>
      <c r="G590" s="182"/>
      <c r="H590" s="182"/>
    </row>
    <row r="591" spans="1:8" hidden="1" x14ac:dyDescent="0.2">
      <c r="B591" s="52"/>
      <c r="C591" s="53" t="s">
        <v>18</v>
      </c>
      <c r="D591" s="54">
        <v>24</v>
      </c>
      <c r="E591" s="54">
        <v>36</v>
      </c>
      <c r="F591" s="54">
        <v>48</v>
      </c>
      <c r="G591" s="54">
        <v>60</v>
      </c>
      <c r="H591" s="182"/>
    </row>
    <row r="592" spans="1:8" hidden="1" x14ac:dyDescent="0.2">
      <c r="B592" s="53"/>
      <c r="C592" s="53" t="s">
        <v>19</v>
      </c>
      <c r="D592" s="55" t="s">
        <v>20</v>
      </c>
      <c r="E592" s="55" t="s">
        <v>20</v>
      </c>
      <c r="F592" s="55" t="s">
        <v>20</v>
      </c>
      <c r="G592" s="55" t="s">
        <v>20</v>
      </c>
      <c r="H592" s="182"/>
    </row>
    <row r="593" spans="1:8" hidden="1" x14ac:dyDescent="0.2">
      <c r="B593" s="53"/>
      <c r="C593" s="53" t="s">
        <v>21</v>
      </c>
      <c r="D593" s="54">
        <v>24</v>
      </c>
      <c r="E593" s="54">
        <v>36</v>
      </c>
      <c r="F593" s="54">
        <v>48</v>
      </c>
      <c r="G593" s="54">
        <v>60</v>
      </c>
      <c r="H593" s="182"/>
    </row>
    <row r="594" spans="1:8" hidden="1" x14ac:dyDescent="0.2">
      <c r="B594" s="53"/>
      <c r="C594" s="53" t="s">
        <v>22</v>
      </c>
      <c r="D594" s="77">
        <v>0</v>
      </c>
      <c r="E594" s="77">
        <v>0</v>
      </c>
      <c r="F594" s="77">
        <v>0</v>
      </c>
      <c r="G594" s="77">
        <v>0</v>
      </c>
      <c r="H594" s="182"/>
    </row>
    <row r="595" spans="1:8" hidden="1" x14ac:dyDescent="0.2">
      <c r="B595" s="53"/>
      <c r="C595" s="53" t="s">
        <v>23</v>
      </c>
      <c r="D595" s="57">
        <v>2</v>
      </c>
      <c r="E595" s="57">
        <v>2</v>
      </c>
      <c r="F595" s="57">
        <v>2</v>
      </c>
      <c r="G595" s="57">
        <v>2</v>
      </c>
      <c r="H595" s="182"/>
    </row>
    <row r="596" spans="1:8" hidden="1" x14ac:dyDescent="0.2">
      <c r="B596" s="53"/>
      <c r="C596" s="53" t="s">
        <v>24</v>
      </c>
      <c r="D596" s="58" t="s">
        <v>25</v>
      </c>
      <c r="E596" s="58" t="s">
        <v>25</v>
      </c>
      <c r="F596" s="58" t="s">
        <v>25</v>
      </c>
      <c r="G596" s="58" t="s">
        <v>25</v>
      </c>
      <c r="H596" s="182"/>
    </row>
    <row r="597" spans="1:8" hidden="1" x14ac:dyDescent="0.2">
      <c r="B597" s="53"/>
      <c r="C597" s="53" t="s">
        <v>26</v>
      </c>
      <c r="D597" s="59">
        <f>D594*1000</f>
        <v>0</v>
      </c>
      <c r="E597" s="59">
        <f>E594*1000</f>
        <v>0</v>
      </c>
      <c r="F597" s="59">
        <f>F594*1000</f>
        <v>0</v>
      </c>
      <c r="G597" s="59">
        <f>G594*1000</f>
        <v>0</v>
      </c>
      <c r="H597" s="182"/>
    </row>
    <row r="598" spans="1:8" hidden="1" x14ac:dyDescent="0.2">
      <c r="B598" s="53"/>
      <c r="C598" s="53"/>
      <c r="D598" s="60"/>
      <c r="E598" s="60"/>
      <c r="F598" s="60"/>
      <c r="G598" s="60"/>
      <c r="H598" s="182"/>
    </row>
    <row r="599" spans="1:8" hidden="1" x14ac:dyDescent="0.2">
      <c r="A599" t="s">
        <v>171</v>
      </c>
      <c r="B599" s="61" t="s">
        <v>27</v>
      </c>
      <c r="C599" s="53" t="s">
        <v>28</v>
      </c>
      <c r="D599" s="56">
        <v>0.2225</v>
      </c>
      <c r="E599" s="56">
        <v>0.2175</v>
      </c>
      <c r="F599" s="56">
        <v>0.21249999999999999</v>
      </c>
      <c r="G599" s="56">
        <v>0.20749999999999999</v>
      </c>
      <c r="H599" s="182"/>
    </row>
    <row r="600" spans="1:8" hidden="1" x14ac:dyDescent="0.2">
      <c r="B600" s="53" t="s">
        <v>29</v>
      </c>
      <c r="C600" s="53" t="s">
        <v>30</v>
      </c>
      <c r="D600" s="194">
        <f>+$J$101</f>
        <v>0.1</v>
      </c>
      <c r="E600" s="194">
        <f>+$J$101</f>
        <v>0.1</v>
      </c>
      <c r="F600" s="194">
        <f>+$J$101</f>
        <v>0.1</v>
      </c>
      <c r="G600" s="194">
        <f>+$J$101</f>
        <v>0.1</v>
      </c>
      <c r="H600" s="182"/>
    </row>
    <row r="601" spans="1:8" hidden="1" x14ac:dyDescent="0.2">
      <c r="B601" s="53"/>
      <c r="C601" s="53" t="s">
        <v>31</v>
      </c>
      <c r="D601" s="59">
        <f>D600*1000+1000</f>
        <v>1100</v>
      </c>
      <c r="E601" s="59">
        <f>E600*1000+1000</f>
        <v>1100</v>
      </c>
      <c r="F601" s="59">
        <f>F600*1000+1000</f>
        <v>1100</v>
      </c>
      <c r="G601" s="59">
        <f>G600*1000+1000</f>
        <v>1100</v>
      </c>
      <c r="H601" s="182"/>
    </row>
    <row r="602" spans="1:8" hidden="1" x14ac:dyDescent="0.2">
      <c r="B602" s="53"/>
      <c r="C602" s="53" t="s">
        <v>32</v>
      </c>
      <c r="D602" s="62" t="str">
        <f>B599</f>
        <v>$1,500 - $2,499</v>
      </c>
      <c r="E602" s="62" t="str">
        <f>D602</f>
        <v>$1,500 - $2,499</v>
      </c>
      <c r="F602" s="62" t="str">
        <f>E602</f>
        <v>$1,500 - $2,499</v>
      </c>
      <c r="G602" s="62" t="str">
        <f>F602</f>
        <v>$1,500 - $2,499</v>
      </c>
      <c r="H602" s="182"/>
    </row>
    <row r="603" spans="1:8" hidden="1" x14ac:dyDescent="0.2">
      <c r="B603" s="53"/>
      <c r="C603" s="53" t="s">
        <v>33</v>
      </c>
      <c r="D603" s="63">
        <f>D599/12</f>
        <v>1.8541666666666668E-2</v>
      </c>
      <c r="E603" s="63">
        <f>E599/12</f>
        <v>1.8124999999999999E-2</v>
      </c>
      <c r="F603" s="63">
        <f>F599/12</f>
        <v>1.7708333333333333E-2</v>
      </c>
      <c r="G603" s="63">
        <f>G599/12</f>
        <v>1.7291666666666667E-2</v>
      </c>
      <c r="H603" s="182"/>
    </row>
    <row r="604" spans="1:8" hidden="1" x14ac:dyDescent="0.2">
      <c r="B604" s="53"/>
      <c r="C604" s="53" t="s">
        <v>34</v>
      </c>
      <c r="D604" s="64">
        <f>D601-D$597*(1+D603)^-D$591</f>
        <v>1100</v>
      </c>
      <c r="E604" s="64">
        <f>E601-E$597*(1+E603)^-E$591</f>
        <v>1100</v>
      </c>
      <c r="F604" s="64">
        <f>F601-F$597*(1+F603)^-F$591</f>
        <v>1100</v>
      </c>
      <c r="G604" s="64">
        <f>G601-G$597*(1+G603)^-G$591</f>
        <v>1100</v>
      </c>
      <c r="H604" s="182"/>
    </row>
    <row r="605" spans="1:8" hidden="1" x14ac:dyDescent="0.2">
      <c r="B605" s="53"/>
      <c r="C605" s="53" t="s">
        <v>35</v>
      </c>
      <c r="D605" s="63">
        <f>(((1-(1+D603)^-(D$591-D$595))/D603)+D$595)</f>
        <v>19.93132987500007</v>
      </c>
      <c r="E605" s="63">
        <f>(((1-(1+E603)^-(E$591-E$595))/E603)+E$595)</f>
        <v>27.216365050685166</v>
      </c>
      <c r="F605" s="63">
        <f>(((1-(1+F603)^-(F$591-F$595))/F603)+F$595)</f>
        <v>33.285173876010269</v>
      </c>
      <c r="G605" s="63">
        <f>(((1-(1+G603)^-(G$591-G$595))/G603)+G$595)</f>
        <v>38.435703903903736</v>
      </c>
      <c r="H605" s="182"/>
    </row>
    <row r="606" spans="1:8" hidden="1" x14ac:dyDescent="0.2">
      <c r="B606" s="53"/>
      <c r="C606" s="53" t="s">
        <v>36</v>
      </c>
      <c r="D606" s="65">
        <f>D604/D605</f>
        <v>55.189493470766017</v>
      </c>
      <c r="E606" s="65">
        <f>E604/E605</f>
        <v>40.416859413498635</v>
      </c>
      <c r="F606" s="65">
        <f>F604/F605</f>
        <v>33.047746846616491</v>
      </c>
      <c r="G606" s="65">
        <f>G604/G605</f>
        <v>28.619223489446178</v>
      </c>
      <c r="H606" s="182"/>
    </row>
    <row r="607" spans="1:8" hidden="1" x14ac:dyDescent="0.2">
      <c r="B607" s="53"/>
      <c r="C607" s="53" t="s">
        <v>37</v>
      </c>
      <c r="D607" s="56">
        <v>0</v>
      </c>
      <c r="E607" s="56">
        <v>0</v>
      </c>
      <c r="F607" s="56">
        <v>0</v>
      </c>
      <c r="G607" s="56">
        <v>0</v>
      </c>
      <c r="H607" s="182"/>
    </row>
    <row r="608" spans="1:8" hidden="1" x14ac:dyDescent="0.2">
      <c r="B608" s="66"/>
      <c r="C608" s="66" t="s">
        <v>38</v>
      </c>
      <c r="D608" s="67">
        <f>ROUND(D606*(D607+1),2)/1000</f>
        <v>5.5189999999999996E-2</v>
      </c>
      <c r="E608" s="67">
        <f>ROUND(E606*(E607+1),2)/1000</f>
        <v>4.0420000000000005E-2</v>
      </c>
      <c r="F608" s="67">
        <f>ROUND(F606*(F607+1),2)/1000</f>
        <v>3.3049999999999996E-2</v>
      </c>
      <c r="G608" s="67">
        <f>ROUND(G606*(G607+1),2)/1000</f>
        <v>2.862E-2</v>
      </c>
      <c r="H608" s="182"/>
    </row>
    <row r="609" spans="1:8" hidden="1" x14ac:dyDescent="0.2">
      <c r="B609" s="66"/>
      <c r="C609" s="66" t="s">
        <v>174</v>
      </c>
      <c r="D609" s="198">
        <f>RATE(D$591,D608*$I$109,-$I$109,D$594*$I$109,1)*12</f>
        <v>0.31396076720471006</v>
      </c>
      <c r="E609" s="198">
        <f>RATE(E$591,E608*$I$109,-$I$109,E$594*$I$109,1)*12</f>
        <v>0.27999103110920365</v>
      </c>
      <c r="F609" s="198">
        <f>RATE(F$591,F608*$I$109,-$I$109,F$594*$I$109,1)*12</f>
        <v>0.26091122216213319</v>
      </c>
      <c r="G609" s="198">
        <f>RATE(G$591,G608*$I$109,-$I$109,G$594*$I$109,1)*12</f>
        <v>0.24759535072837763</v>
      </c>
      <c r="H609" s="182"/>
    </row>
    <row r="610" spans="1:8" hidden="1" x14ac:dyDescent="0.2">
      <c r="B610" s="53"/>
      <c r="C610" s="53"/>
      <c r="D610" s="60"/>
      <c r="E610" s="60"/>
      <c r="F610" s="60"/>
      <c r="G610" s="60"/>
      <c r="H610" s="182"/>
    </row>
    <row r="611" spans="1:8" hidden="1" x14ac:dyDescent="0.2">
      <c r="A611" t="s">
        <v>171</v>
      </c>
      <c r="B611" s="61" t="s">
        <v>39</v>
      </c>
      <c r="C611" s="53" t="s">
        <v>28</v>
      </c>
      <c r="D611" s="56">
        <v>0.2225</v>
      </c>
      <c r="E611" s="56">
        <v>0.2175</v>
      </c>
      <c r="F611" s="56">
        <v>0.21249999999999999</v>
      </c>
      <c r="G611" s="56">
        <v>0.20749999999999999</v>
      </c>
      <c r="H611" s="182"/>
    </row>
    <row r="612" spans="1:8" hidden="1" x14ac:dyDescent="0.2">
      <c r="B612" s="53" t="s">
        <v>40</v>
      </c>
      <c r="C612" s="53" t="s">
        <v>30</v>
      </c>
      <c r="D612" s="194">
        <f>+$J$102</f>
        <v>0.1</v>
      </c>
      <c r="E612" s="194">
        <f>+$J$102</f>
        <v>0.1</v>
      </c>
      <c r="F612" s="194">
        <f>+$J$102</f>
        <v>0.1</v>
      </c>
      <c r="G612" s="194">
        <f>+$J$102</f>
        <v>0.1</v>
      </c>
      <c r="H612" s="182"/>
    </row>
    <row r="613" spans="1:8" hidden="1" x14ac:dyDescent="0.2">
      <c r="B613" s="53"/>
      <c r="C613" s="53" t="s">
        <v>31</v>
      </c>
      <c r="D613" s="59">
        <f>D612*1000+1000</f>
        <v>1100</v>
      </c>
      <c r="E613" s="59">
        <f>E612*1000+1000</f>
        <v>1100</v>
      </c>
      <c r="F613" s="59">
        <f>F612*1000+1000</f>
        <v>1100</v>
      </c>
      <c r="G613" s="59">
        <f>G612*1000+1000</f>
        <v>1100</v>
      </c>
      <c r="H613" s="182"/>
    </row>
    <row r="614" spans="1:8" hidden="1" x14ac:dyDescent="0.2">
      <c r="B614" s="53"/>
      <c r="C614" s="53" t="s">
        <v>32</v>
      </c>
      <c r="D614" s="62" t="str">
        <f>B611</f>
        <v>$2,500 - $4,999</v>
      </c>
      <c r="E614" s="62" t="str">
        <f>D614</f>
        <v>$2,500 - $4,999</v>
      </c>
      <c r="F614" s="62" t="str">
        <f>E614</f>
        <v>$2,500 - $4,999</v>
      </c>
      <c r="G614" s="62" t="str">
        <f>F614</f>
        <v>$2,500 - $4,999</v>
      </c>
      <c r="H614" s="182"/>
    </row>
    <row r="615" spans="1:8" hidden="1" x14ac:dyDescent="0.2">
      <c r="B615" s="53"/>
      <c r="C615" s="53" t="s">
        <v>33</v>
      </c>
      <c r="D615" s="63">
        <f>D611/12</f>
        <v>1.8541666666666668E-2</v>
      </c>
      <c r="E615" s="63">
        <f>E611/12</f>
        <v>1.8124999999999999E-2</v>
      </c>
      <c r="F615" s="63">
        <f>F611/12</f>
        <v>1.7708333333333333E-2</v>
      </c>
      <c r="G615" s="63">
        <f>G611/12</f>
        <v>1.7291666666666667E-2</v>
      </c>
      <c r="H615" s="182"/>
    </row>
    <row r="616" spans="1:8" hidden="1" x14ac:dyDescent="0.2">
      <c r="B616" s="53"/>
      <c r="C616" s="53" t="s">
        <v>34</v>
      </c>
      <c r="D616" s="64">
        <f>D613-D$597*(1+D615)^-D$591</f>
        <v>1100</v>
      </c>
      <c r="E616" s="64">
        <f>E613-E$597*(1+E615)^-E$591</f>
        <v>1100</v>
      </c>
      <c r="F616" s="64">
        <f>F613-F$597*(1+F615)^-F$591</f>
        <v>1100</v>
      </c>
      <c r="G616" s="64">
        <f>G613-G$597*(1+G615)^-G$591</f>
        <v>1100</v>
      </c>
      <c r="H616" s="182"/>
    </row>
    <row r="617" spans="1:8" hidden="1" x14ac:dyDescent="0.2">
      <c r="B617" s="53"/>
      <c r="C617" s="53" t="s">
        <v>35</v>
      </c>
      <c r="D617" s="63">
        <f>(((1-(1+D615)^-(D$591-D$595))/D615)+D$595)</f>
        <v>19.93132987500007</v>
      </c>
      <c r="E617" s="63">
        <f>(((1-(1+E615)^-(E$591-E$595))/E615)+E$595)</f>
        <v>27.216365050685166</v>
      </c>
      <c r="F617" s="63">
        <f>(((1-(1+F615)^-(F$591-F$595))/F615)+F$595)</f>
        <v>33.285173876010269</v>
      </c>
      <c r="G617" s="63">
        <f>(((1-(1+G615)^-(G$591-G$595))/G615)+G$595)</f>
        <v>38.435703903903736</v>
      </c>
      <c r="H617" s="182"/>
    </row>
    <row r="618" spans="1:8" hidden="1" x14ac:dyDescent="0.2">
      <c r="B618" s="53"/>
      <c r="C618" s="53" t="s">
        <v>36</v>
      </c>
      <c r="D618" s="65">
        <f>D616/D617</f>
        <v>55.189493470766017</v>
      </c>
      <c r="E618" s="65">
        <f>E616/E617</f>
        <v>40.416859413498635</v>
      </c>
      <c r="F618" s="65">
        <f>F616/F617</f>
        <v>33.047746846616491</v>
      </c>
      <c r="G618" s="65">
        <f>G616/G617</f>
        <v>28.619223489446178</v>
      </c>
      <c r="H618" s="182"/>
    </row>
    <row r="619" spans="1:8" hidden="1" x14ac:dyDescent="0.2">
      <c r="B619" s="53"/>
      <c r="C619" s="53" t="s">
        <v>37</v>
      </c>
      <c r="D619" s="56">
        <v>0</v>
      </c>
      <c r="E619" s="56">
        <v>0</v>
      </c>
      <c r="F619" s="56">
        <v>0</v>
      </c>
      <c r="G619" s="56">
        <v>0</v>
      </c>
      <c r="H619" s="182"/>
    </row>
    <row r="620" spans="1:8" hidden="1" x14ac:dyDescent="0.2">
      <c r="B620" s="66"/>
      <c r="C620" s="66" t="s">
        <v>38</v>
      </c>
      <c r="D620" s="67">
        <f>ROUND(D618*(D619+1),2)/1000</f>
        <v>5.5189999999999996E-2</v>
      </c>
      <c r="E620" s="67">
        <f>ROUND(E618*(E619+1),2)/1000</f>
        <v>4.0420000000000005E-2</v>
      </c>
      <c r="F620" s="67">
        <f>ROUND(F618*(F619+1),2)/1000</f>
        <v>3.3049999999999996E-2</v>
      </c>
      <c r="G620" s="67">
        <f>ROUND(G618*(G619+1),2)/1000</f>
        <v>2.862E-2</v>
      </c>
      <c r="H620" s="182"/>
    </row>
    <row r="621" spans="1:8" hidden="1" x14ac:dyDescent="0.2">
      <c r="B621" s="66"/>
      <c r="C621" s="66" t="s">
        <v>174</v>
      </c>
      <c r="D621" s="198">
        <f>RATE(D$591,D620*$I$109,-$I$109,D$594*$I$109,1)*12</f>
        <v>0.31396076720471006</v>
      </c>
      <c r="E621" s="198">
        <f>RATE(E$591,E620*$I$109,-$I$109,E$594*$I$109,1)*12</f>
        <v>0.27999103110920365</v>
      </c>
      <c r="F621" s="198">
        <f>RATE(F$591,F620*$I$109,-$I$109,F$594*$I$109,1)*12</f>
        <v>0.26091122216213319</v>
      </c>
      <c r="G621" s="198">
        <f>RATE(G$591,G620*$I$109,-$I$109,G$594*$I$109,1)*12</f>
        <v>0.24759535072837763</v>
      </c>
      <c r="H621" s="182"/>
    </row>
    <row r="622" spans="1:8" hidden="1" x14ac:dyDescent="0.2">
      <c r="B622" s="53"/>
      <c r="C622" s="53"/>
      <c r="D622" s="60"/>
      <c r="E622" s="60"/>
      <c r="F622" s="60"/>
      <c r="G622" s="60"/>
      <c r="H622" s="182"/>
    </row>
    <row r="623" spans="1:8" hidden="1" x14ac:dyDescent="0.2">
      <c r="A623" t="s">
        <v>171</v>
      </c>
      <c r="B623" s="61" t="s">
        <v>41</v>
      </c>
      <c r="C623" s="53" t="s">
        <v>28</v>
      </c>
      <c r="D623" s="56">
        <v>0.20250000000000001</v>
      </c>
      <c r="E623" s="56">
        <v>0.19750000000000001</v>
      </c>
      <c r="F623" s="56">
        <v>0.1925</v>
      </c>
      <c r="G623" s="56">
        <v>0.1875</v>
      </c>
      <c r="H623" s="182"/>
    </row>
    <row r="624" spans="1:8" hidden="1" x14ac:dyDescent="0.2">
      <c r="B624" s="53" t="s">
        <v>42</v>
      </c>
      <c r="C624" s="53" t="s">
        <v>30</v>
      </c>
      <c r="D624" s="194">
        <f>+$J$103</f>
        <v>0.08</v>
      </c>
      <c r="E624" s="194">
        <f>+$J$103</f>
        <v>0.08</v>
      </c>
      <c r="F624" s="194">
        <f>+$J$103</f>
        <v>0.08</v>
      </c>
      <c r="G624" s="194">
        <f>+$J$103</f>
        <v>0.08</v>
      </c>
      <c r="H624" s="182"/>
    </row>
    <row r="625" spans="1:8" hidden="1" x14ac:dyDescent="0.2">
      <c r="B625" s="53"/>
      <c r="C625" s="53" t="s">
        <v>31</v>
      </c>
      <c r="D625" s="59">
        <f>D624*1000+1000</f>
        <v>1080</v>
      </c>
      <c r="E625" s="59">
        <f>E624*1000+1000</f>
        <v>1080</v>
      </c>
      <c r="F625" s="59">
        <f>F624*1000+1000</f>
        <v>1080</v>
      </c>
      <c r="G625" s="59">
        <f>G624*1000+1000</f>
        <v>1080</v>
      </c>
      <c r="H625" s="182"/>
    </row>
    <row r="626" spans="1:8" hidden="1" x14ac:dyDescent="0.2">
      <c r="B626" s="53"/>
      <c r="C626" s="53" t="s">
        <v>32</v>
      </c>
      <c r="D626" s="62" t="str">
        <f>B623</f>
        <v>$5,000 - $9,999</v>
      </c>
      <c r="E626" s="62" t="str">
        <f>D626</f>
        <v>$5,000 - $9,999</v>
      </c>
      <c r="F626" s="62" t="str">
        <f>E626</f>
        <v>$5,000 - $9,999</v>
      </c>
      <c r="G626" s="62" t="str">
        <f>F626</f>
        <v>$5,000 - $9,999</v>
      </c>
      <c r="H626" s="182"/>
    </row>
    <row r="627" spans="1:8" hidden="1" x14ac:dyDescent="0.2">
      <c r="B627" s="53"/>
      <c r="C627" s="53" t="s">
        <v>33</v>
      </c>
      <c r="D627" s="63">
        <f>D623/12</f>
        <v>1.6875000000000001E-2</v>
      </c>
      <c r="E627" s="63">
        <f>E623/12</f>
        <v>1.6458333333333335E-2</v>
      </c>
      <c r="F627" s="63">
        <f>F623/12</f>
        <v>1.6041666666666666E-2</v>
      </c>
      <c r="G627" s="63">
        <f>G623/12</f>
        <v>1.5625E-2</v>
      </c>
      <c r="H627" s="182"/>
    </row>
    <row r="628" spans="1:8" hidden="1" x14ac:dyDescent="0.2">
      <c r="B628" s="53"/>
      <c r="C628" s="53" t="s">
        <v>34</v>
      </c>
      <c r="D628" s="64">
        <f>D625-D$597*(1+D627)^-D$591</f>
        <v>1080</v>
      </c>
      <c r="E628" s="64">
        <f>E625-E$597*(1+E627)^-E$591</f>
        <v>1080</v>
      </c>
      <c r="F628" s="64">
        <f>F625-F$597*(1+F627)^-F$591</f>
        <v>1080</v>
      </c>
      <c r="G628" s="64">
        <f>G625-G$597*(1+G627)^-G$591</f>
        <v>1080</v>
      </c>
      <c r="H628" s="182"/>
    </row>
    <row r="629" spans="1:8" hidden="1" x14ac:dyDescent="0.2">
      <c r="B629" s="53"/>
      <c r="C629" s="53" t="s">
        <v>35</v>
      </c>
      <c r="D629" s="63">
        <f>(((1-(1+D627)^-(D$591-D$595))/D627)+D$595)</f>
        <v>20.251156952529303</v>
      </c>
      <c r="E629" s="63">
        <f>(((1-(1+E627)^-(E$591-E$595))/E627)+E$595)</f>
        <v>27.880142219630891</v>
      </c>
      <c r="F629" s="63">
        <f>(((1-(1+F627)^-(F$591-F$595))/F627)+F$595)</f>
        <v>34.358418516045823</v>
      </c>
      <c r="G629" s="63">
        <f>(((1-(1+G627)^-(G$591-G$595))/G627)+G$595)</f>
        <v>39.959832121315245</v>
      </c>
      <c r="H629" s="182"/>
    </row>
    <row r="630" spans="1:8" hidden="1" x14ac:dyDescent="0.2">
      <c r="B630" s="53"/>
      <c r="C630" s="53" t="s">
        <v>36</v>
      </c>
      <c r="D630" s="65">
        <f>D628/D629</f>
        <v>53.330286389643113</v>
      </c>
      <c r="E630" s="65">
        <f>E628/E629</f>
        <v>38.737248594074721</v>
      </c>
      <c r="F630" s="65">
        <f>F628/F629</f>
        <v>31.433344334391471</v>
      </c>
      <c r="G630" s="65">
        <f>G628/G629</f>
        <v>27.027140572592895</v>
      </c>
      <c r="H630" s="182"/>
    </row>
    <row r="631" spans="1:8" hidden="1" x14ac:dyDescent="0.2">
      <c r="B631" s="53"/>
      <c r="C631" s="53" t="s">
        <v>37</v>
      </c>
      <c r="D631" s="56">
        <v>0</v>
      </c>
      <c r="E631" s="56">
        <v>0</v>
      </c>
      <c r="F631" s="56">
        <v>0</v>
      </c>
      <c r="G631" s="56">
        <v>0</v>
      </c>
      <c r="H631" s="182"/>
    </row>
    <row r="632" spans="1:8" hidden="1" x14ac:dyDescent="0.2">
      <c r="B632" s="66"/>
      <c r="C632" s="66" t="s">
        <v>38</v>
      </c>
      <c r="D632" s="67">
        <f>ROUND(D630*(D631+1),2)/1000</f>
        <v>5.3329999999999995E-2</v>
      </c>
      <c r="E632" s="67">
        <f>ROUND(E630*(E631+1),2)/1000</f>
        <v>3.8740000000000004E-2</v>
      </c>
      <c r="F632" s="67">
        <f>ROUND(F630*(F631+1),2)/1000</f>
        <v>3.143E-2</v>
      </c>
      <c r="G632" s="67">
        <f>ROUND(G630*(G631+1),2)/1000</f>
        <v>2.7030000000000002E-2</v>
      </c>
      <c r="H632" s="182"/>
    </row>
    <row r="633" spans="1:8" hidden="1" x14ac:dyDescent="0.2">
      <c r="B633" s="66"/>
      <c r="C633" s="66" t="s">
        <v>174</v>
      </c>
      <c r="D633" s="198">
        <f>RATE(D$591,D632*$I$109,-$I$109,D$594*$I$109,1)*12</f>
        <v>0.27323355138354827</v>
      </c>
      <c r="E633" s="198">
        <f>RATE(E$591,E632*$I$109,-$I$109,E$594*$I$109,1)*12</f>
        <v>0.245708963507421</v>
      </c>
      <c r="F633" s="198">
        <f>RATE(F$591,F632*$I$109,-$I$109,F$594*$I$109,1)*12</f>
        <v>0.22963452658000555</v>
      </c>
      <c r="G633" s="198">
        <f>RATE(G$591,G632*$I$109,-$I$109,G$594*$I$109,1)*12</f>
        <v>0.21828859311917029</v>
      </c>
      <c r="H633" s="182"/>
    </row>
    <row r="634" spans="1:8" hidden="1" x14ac:dyDescent="0.2">
      <c r="B634" s="53"/>
      <c r="C634" s="53"/>
      <c r="D634" s="60"/>
      <c r="E634" s="60"/>
      <c r="F634" s="60"/>
      <c r="G634" s="60"/>
      <c r="H634" s="182"/>
    </row>
    <row r="635" spans="1:8" hidden="1" x14ac:dyDescent="0.2">
      <c r="A635" t="s">
        <v>171</v>
      </c>
      <c r="B635" s="61" t="s">
        <v>43</v>
      </c>
      <c r="C635" s="53" t="s">
        <v>28</v>
      </c>
      <c r="D635" s="56">
        <v>0.185</v>
      </c>
      <c r="E635" s="56">
        <v>0.1825</v>
      </c>
      <c r="F635" s="56">
        <v>0.18</v>
      </c>
      <c r="G635" s="56">
        <v>0.17749999999999999</v>
      </c>
      <c r="H635" s="182"/>
    </row>
    <row r="636" spans="1:8" hidden="1" x14ac:dyDescent="0.2">
      <c r="B636" s="53" t="s">
        <v>44</v>
      </c>
      <c r="C636" s="53" t="s">
        <v>30</v>
      </c>
      <c r="D636" s="194">
        <f>+$J$104</f>
        <v>7.4999999999999997E-2</v>
      </c>
      <c r="E636" s="194">
        <f>+$J$104</f>
        <v>7.4999999999999997E-2</v>
      </c>
      <c r="F636" s="194">
        <f>+$J$104</f>
        <v>7.4999999999999997E-2</v>
      </c>
      <c r="G636" s="194">
        <f>+$J$104</f>
        <v>7.4999999999999997E-2</v>
      </c>
      <c r="H636" s="182"/>
    </row>
    <row r="637" spans="1:8" hidden="1" x14ac:dyDescent="0.2">
      <c r="B637" s="53"/>
      <c r="C637" s="53" t="s">
        <v>31</v>
      </c>
      <c r="D637" s="59">
        <f>D636*1000+1000</f>
        <v>1075</v>
      </c>
      <c r="E637" s="59">
        <f>E636*1000+1000</f>
        <v>1075</v>
      </c>
      <c r="F637" s="59">
        <f>F636*1000+1000</f>
        <v>1075</v>
      </c>
      <c r="G637" s="59">
        <f>G636*1000+1000</f>
        <v>1075</v>
      </c>
      <c r="H637" s="182"/>
    </row>
    <row r="638" spans="1:8" hidden="1" x14ac:dyDescent="0.2">
      <c r="B638" s="53"/>
      <c r="C638" s="53" t="s">
        <v>32</v>
      </c>
      <c r="D638" s="62" t="str">
        <f>B635</f>
        <v>$10,000 - $14,999</v>
      </c>
      <c r="E638" s="62" t="str">
        <f>D638</f>
        <v>$10,000 - $14,999</v>
      </c>
      <c r="F638" s="62" t="str">
        <f>E638</f>
        <v>$10,000 - $14,999</v>
      </c>
      <c r="G638" s="62" t="str">
        <f>F638</f>
        <v>$10,000 - $14,999</v>
      </c>
      <c r="H638" s="182"/>
    </row>
    <row r="639" spans="1:8" hidden="1" x14ac:dyDescent="0.2">
      <c r="B639" s="53"/>
      <c r="C639" s="53" t="s">
        <v>33</v>
      </c>
      <c r="D639" s="63">
        <f>D635/12</f>
        <v>1.5416666666666667E-2</v>
      </c>
      <c r="E639" s="63">
        <f>E635/12</f>
        <v>1.5208333333333332E-2</v>
      </c>
      <c r="F639" s="63">
        <f>F635/12</f>
        <v>1.4999999999999999E-2</v>
      </c>
      <c r="G639" s="63">
        <f>G635/12</f>
        <v>1.4791666666666667E-2</v>
      </c>
      <c r="H639" s="182"/>
    </row>
    <row r="640" spans="1:8" hidden="1" x14ac:dyDescent="0.2">
      <c r="B640" s="53"/>
      <c r="C640" s="53" t="s">
        <v>34</v>
      </c>
      <c r="D640" s="64">
        <f>D637-D$597*(1+D639)^-D$591</f>
        <v>1075</v>
      </c>
      <c r="E640" s="64">
        <f>E637-E$597*(1+E639)^-E$591</f>
        <v>1075</v>
      </c>
      <c r="F640" s="64">
        <f>F637-F$597*(1+F639)^-F$591</f>
        <v>1075</v>
      </c>
      <c r="G640" s="64">
        <f>G637-G$597*(1+G639)^-G$591</f>
        <v>1075</v>
      </c>
      <c r="H640" s="182"/>
    </row>
    <row r="641" spans="1:8" hidden="1" x14ac:dyDescent="0.2">
      <c r="B641" s="53"/>
      <c r="C641" s="53" t="s">
        <v>35</v>
      </c>
      <c r="D641" s="63">
        <f>(((1-(1+D639)^-(D$591-D$595))/D639)+D$595)</f>
        <v>20.537756512463265</v>
      </c>
      <c r="E641" s="63">
        <f>(((1-(1+E639)^-(E$591-E$595))/E639)+E$595)</f>
        <v>28.394569176646979</v>
      </c>
      <c r="F641" s="63">
        <f>(((1-(1+F639)^-(F$591-F$595))/F639)+F$595)</f>
        <v>35.056489829526086</v>
      </c>
      <c r="G641" s="63">
        <f>(((1-(1+G639)^-(G$591-G$595))/G639)+G$595)</f>
        <v>40.757140134850459</v>
      </c>
      <c r="H641" s="182"/>
    </row>
    <row r="642" spans="1:8" hidden="1" x14ac:dyDescent="0.2">
      <c r="B642" s="53"/>
      <c r="C642" s="53" t="s">
        <v>36</v>
      </c>
      <c r="D642" s="65">
        <f>D640/D641</f>
        <v>52.342620740860376</v>
      </c>
      <c r="E642" s="65">
        <f>E640/E641</f>
        <v>37.859352375176385</v>
      </c>
      <c r="F642" s="65">
        <f>F640/F641</f>
        <v>30.664792887923099</v>
      </c>
      <c r="G642" s="65">
        <f>G640/G641</f>
        <v>26.375746591719107</v>
      </c>
      <c r="H642" s="182"/>
    </row>
    <row r="643" spans="1:8" hidden="1" x14ac:dyDescent="0.2">
      <c r="B643" s="53"/>
      <c r="C643" s="53" t="s">
        <v>37</v>
      </c>
      <c r="D643" s="56">
        <v>0</v>
      </c>
      <c r="E643" s="56">
        <v>0</v>
      </c>
      <c r="F643" s="56">
        <v>0</v>
      </c>
      <c r="G643" s="56">
        <v>0</v>
      </c>
      <c r="H643" s="182"/>
    </row>
    <row r="644" spans="1:8" hidden="1" x14ac:dyDescent="0.2">
      <c r="B644" s="66"/>
      <c r="C644" s="66" t="s">
        <v>38</v>
      </c>
      <c r="D644" s="67">
        <f>ROUND(D642*(D643+1),2)/1000</f>
        <v>5.2340000000000005E-2</v>
      </c>
      <c r="E644" s="67">
        <f>ROUND(E642*(E643+1),2)/1000</f>
        <v>3.7859999999999998E-2</v>
      </c>
      <c r="F644" s="67">
        <f>ROUND(F642*(F643+1),2)/1000</f>
        <v>3.066E-2</v>
      </c>
      <c r="G644" s="67">
        <f>ROUND(G642*(G643+1),2)/1000</f>
        <v>2.6380000000000001E-2</v>
      </c>
      <c r="H644" s="182"/>
    </row>
    <row r="645" spans="1:8" hidden="1" x14ac:dyDescent="0.2">
      <c r="B645" s="66"/>
      <c r="C645" s="66" t="s">
        <v>174</v>
      </c>
      <c r="D645" s="198">
        <f>RATE(D$591,D644*$I$109,-$I$109,D$594*$I$109,1)*12</f>
        <v>0.25128513848040579</v>
      </c>
      <c r="E645" s="198">
        <f>RATE(E$591,E644*$I$109,-$I$109,E$594*$I$109,1)*12</f>
        <v>0.2274635947370916</v>
      </c>
      <c r="F645" s="198">
        <f>RATE(F$591,F644*$I$109,-$I$109,F$594*$I$109,1)*12</f>
        <v>0.21449616932880311</v>
      </c>
      <c r="G645" s="198">
        <f>RATE(G$591,G644*$I$109,-$I$109,G$594*$I$109,1)*12</f>
        <v>0.20607470794612315</v>
      </c>
      <c r="H645" s="182"/>
    </row>
    <row r="646" spans="1:8" hidden="1" x14ac:dyDescent="0.2">
      <c r="B646" s="53"/>
      <c r="C646" s="53"/>
      <c r="D646" s="60"/>
      <c r="E646" s="60"/>
      <c r="F646" s="60"/>
      <c r="G646" s="60"/>
      <c r="H646" s="182"/>
    </row>
    <row r="647" spans="1:8" hidden="1" x14ac:dyDescent="0.2">
      <c r="A647" t="s">
        <v>171</v>
      </c>
      <c r="B647" s="61" t="s">
        <v>45</v>
      </c>
      <c r="C647" s="53" t="s">
        <v>28</v>
      </c>
      <c r="D647" s="56">
        <v>0.185</v>
      </c>
      <c r="E647" s="56">
        <v>0.1825</v>
      </c>
      <c r="F647" s="56">
        <v>0.18</v>
      </c>
      <c r="G647" s="56">
        <v>0.17749999999999999</v>
      </c>
      <c r="H647" s="182"/>
    </row>
    <row r="648" spans="1:8" hidden="1" x14ac:dyDescent="0.2">
      <c r="B648" s="53" t="s">
        <v>46</v>
      </c>
      <c r="C648" s="53" t="s">
        <v>30</v>
      </c>
      <c r="D648" s="194">
        <f>+$J$105</f>
        <v>7.0000000000000007E-2</v>
      </c>
      <c r="E648" s="194">
        <f>+$J$105</f>
        <v>7.0000000000000007E-2</v>
      </c>
      <c r="F648" s="194">
        <f>+$J$105</f>
        <v>7.0000000000000007E-2</v>
      </c>
      <c r="G648" s="194">
        <f>+$J$105</f>
        <v>7.0000000000000007E-2</v>
      </c>
      <c r="H648" s="182"/>
    </row>
    <row r="649" spans="1:8" hidden="1" x14ac:dyDescent="0.2">
      <c r="B649" s="53"/>
      <c r="C649" s="53" t="s">
        <v>31</v>
      </c>
      <c r="D649" s="59">
        <f>D648*1000+1000</f>
        <v>1070</v>
      </c>
      <c r="E649" s="59">
        <f>E648*1000+1000</f>
        <v>1070</v>
      </c>
      <c r="F649" s="59">
        <f>F648*1000+1000</f>
        <v>1070</v>
      </c>
      <c r="G649" s="59">
        <f>G648*1000+1000</f>
        <v>1070</v>
      </c>
      <c r="H649" s="182"/>
    </row>
    <row r="650" spans="1:8" hidden="1" x14ac:dyDescent="0.2">
      <c r="B650" s="53"/>
      <c r="C650" s="53" t="s">
        <v>32</v>
      </c>
      <c r="D650" s="62" t="str">
        <f>B647</f>
        <v>$15,000 - $19,999</v>
      </c>
      <c r="E650" s="62" t="str">
        <f>D650</f>
        <v>$15,000 - $19,999</v>
      </c>
      <c r="F650" s="62" t="str">
        <f>E650</f>
        <v>$15,000 - $19,999</v>
      </c>
      <c r="G650" s="62" t="str">
        <f>F650</f>
        <v>$15,000 - $19,999</v>
      </c>
      <c r="H650" s="182"/>
    </row>
    <row r="651" spans="1:8" hidden="1" x14ac:dyDescent="0.2">
      <c r="B651" s="53"/>
      <c r="C651" s="53" t="s">
        <v>33</v>
      </c>
      <c r="D651" s="63">
        <f>D647/12</f>
        <v>1.5416666666666667E-2</v>
      </c>
      <c r="E651" s="63">
        <f>E647/12</f>
        <v>1.5208333333333332E-2</v>
      </c>
      <c r="F651" s="63">
        <f>F647/12</f>
        <v>1.4999999999999999E-2</v>
      </c>
      <c r="G651" s="63">
        <f>G647/12</f>
        <v>1.4791666666666667E-2</v>
      </c>
      <c r="H651" s="182"/>
    </row>
    <row r="652" spans="1:8" hidden="1" x14ac:dyDescent="0.2">
      <c r="B652" s="53"/>
      <c r="C652" s="53" t="s">
        <v>34</v>
      </c>
      <c r="D652" s="64">
        <f>D649-D$597*(1+D651)^-D$591</f>
        <v>1070</v>
      </c>
      <c r="E652" s="64">
        <f>E649-E$597*(1+E651)^-E$591</f>
        <v>1070</v>
      </c>
      <c r="F652" s="64">
        <f>F649-F$597*(1+F651)^-F$591</f>
        <v>1070</v>
      </c>
      <c r="G652" s="64">
        <f>G649-G$597*(1+G651)^-G$591</f>
        <v>1070</v>
      </c>
      <c r="H652" s="182"/>
    </row>
    <row r="653" spans="1:8" hidden="1" x14ac:dyDescent="0.2">
      <c r="B653" s="53"/>
      <c r="C653" s="53" t="s">
        <v>35</v>
      </c>
      <c r="D653" s="63">
        <f>(((1-(1+D651)^-(D$591-D$595))/D651)+D$595)</f>
        <v>20.537756512463265</v>
      </c>
      <c r="E653" s="63">
        <f>(((1-(1+E651)^-(E$591-E$595))/E651)+E$595)</f>
        <v>28.394569176646979</v>
      </c>
      <c r="F653" s="63">
        <f>(((1-(1+F651)^-(F$591-F$595))/F651)+F$595)</f>
        <v>35.056489829526086</v>
      </c>
      <c r="G653" s="63">
        <f>(((1-(1+G651)^-(G$591-G$595))/G651)+G$595)</f>
        <v>40.757140134850459</v>
      </c>
      <c r="H653" s="182"/>
    </row>
    <row r="654" spans="1:8" hidden="1" x14ac:dyDescent="0.2">
      <c r="B654" s="53"/>
      <c r="C654" s="53" t="s">
        <v>36</v>
      </c>
      <c r="D654" s="65">
        <f>D652/D653</f>
        <v>52.099166690902891</v>
      </c>
      <c r="E654" s="65">
        <f>E652/E653</f>
        <v>37.683262364129057</v>
      </c>
      <c r="F654" s="65">
        <f>F652/F653</f>
        <v>30.52216594425834</v>
      </c>
      <c r="G654" s="65">
        <f>G652/G653</f>
        <v>26.253068700594831</v>
      </c>
      <c r="H654" s="182"/>
    </row>
    <row r="655" spans="1:8" hidden="1" x14ac:dyDescent="0.2">
      <c r="B655" s="53"/>
      <c r="C655" s="53" t="s">
        <v>37</v>
      </c>
      <c r="D655" s="56">
        <v>0</v>
      </c>
      <c r="E655" s="56">
        <v>0</v>
      </c>
      <c r="F655" s="56">
        <v>0</v>
      </c>
      <c r="G655" s="56">
        <v>0</v>
      </c>
      <c r="H655" s="182"/>
    </row>
    <row r="656" spans="1:8" hidden="1" x14ac:dyDescent="0.2">
      <c r="B656" s="53"/>
      <c r="C656" s="66" t="s">
        <v>38</v>
      </c>
      <c r="D656" s="67">
        <f>ROUND(D654*(D655+1),2)/1000</f>
        <v>5.21E-2</v>
      </c>
      <c r="E656" s="67">
        <f>ROUND(E654*(E655+1),2)/1000</f>
        <v>3.7679999999999998E-2</v>
      </c>
      <c r="F656" s="67">
        <f>ROUND(F654*(F655+1),2)/1000</f>
        <v>3.0519999999999999E-2</v>
      </c>
      <c r="G656" s="67">
        <f>ROUND(G654*(G655+1),2)/1000</f>
        <v>2.6249999999999999E-2</v>
      </c>
      <c r="H656" s="182"/>
    </row>
    <row r="657" spans="1:8" hidden="1" x14ac:dyDescent="0.2">
      <c r="B657" s="53"/>
      <c r="C657" s="66" t="s">
        <v>174</v>
      </c>
      <c r="D657" s="198">
        <f>RATE(D$591,D656*$I$109,-$I$109,D$594*$I$109,1)*12</f>
        <v>0.24593470290498953</v>
      </c>
      <c r="E657" s="198">
        <f>RATE(E$591,E656*$I$109,-$I$109,E$594*$I$109,1)*12</f>
        <v>0.22370588849393738</v>
      </c>
      <c r="F657" s="198">
        <f>RATE(F$591,F656*$I$109,-$I$109,F$594*$I$109,1)*12</f>
        <v>0.21172374538834585</v>
      </c>
      <c r="G657" s="198">
        <f>RATE(G$591,G656*$I$109,-$I$109,G$594*$I$109,1)*12</f>
        <v>0.20361460914971544</v>
      </c>
      <c r="H657" s="182"/>
    </row>
    <row r="658" spans="1:8" hidden="1" x14ac:dyDescent="0.2">
      <c r="B658" s="53"/>
      <c r="C658" s="53"/>
      <c r="D658" s="60"/>
      <c r="E658" s="60"/>
      <c r="F658" s="60"/>
      <c r="G658" s="60"/>
      <c r="H658" s="182"/>
    </row>
    <row r="659" spans="1:8" hidden="1" x14ac:dyDescent="0.2">
      <c r="A659" t="s">
        <v>171</v>
      </c>
      <c r="B659" s="61" t="s">
        <v>47</v>
      </c>
      <c r="C659" s="53" t="s">
        <v>28</v>
      </c>
      <c r="D659" s="56">
        <v>0.18</v>
      </c>
      <c r="E659" s="56">
        <v>0.17749999999999999</v>
      </c>
      <c r="F659" s="56">
        <v>0.17499999999999999</v>
      </c>
      <c r="G659" s="56">
        <v>0.17249999999999999</v>
      </c>
      <c r="H659" s="182"/>
    </row>
    <row r="660" spans="1:8" hidden="1" x14ac:dyDescent="0.2">
      <c r="B660" s="53" t="s">
        <v>48</v>
      </c>
      <c r="C660" s="53" t="s">
        <v>30</v>
      </c>
      <c r="D660" s="194">
        <f>+$J$106</f>
        <v>0.06</v>
      </c>
      <c r="E660" s="194">
        <f>+$J$106</f>
        <v>0.06</v>
      </c>
      <c r="F660" s="194">
        <f>+$J$106</f>
        <v>0.06</v>
      </c>
      <c r="G660" s="194">
        <f>+$J$106</f>
        <v>0.06</v>
      </c>
      <c r="H660" s="182"/>
    </row>
    <row r="661" spans="1:8" hidden="1" x14ac:dyDescent="0.2">
      <c r="B661" s="53"/>
      <c r="C661" s="53" t="s">
        <v>31</v>
      </c>
      <c r="D661" s="59">
        <f>D660*1000+1000</f>
        <v>1060</v>
      </c>
      <c r="E661" s="59">
        <f>E660*1000+1000</f>
        <v>1060</v>
      </c>
      <c r="F661" s="59">
        <f>F660*1000+1000</f>
        <v>1060</v>
      </c>
      <c r="G661" s="59">
        <f>G660*1000+1000</f>
        <v>1060</v>
      </c>
      <c r="H661" s="182"/>
    </row>
    <row r="662" spans="1:8" hidden="1" x14ac:dyDescent="0.2">
      <c r="B662" s="53"/>
      <c r="C662" s="53" t="s">
        <v>32</v>
      </c>
      <c r="D662" s="62" t="str">
        <f>B659</f>
        <v>$20,000 - $24,999</v>
      </c>
      <c r="E662" s="62" t="str">
        <f>D662</f>
        <v>$20,000 - $24,999</v>
      </c>
      <c r="F662" s="62" t="str">
        <f>E662</f>
        <v>$20,000 - $24,999</v>
      </c>
      <c r="G662" s="62" t="str">
        <f>F662</f>
        <v>$20,000 - $24,999</v>
      </c>
      <c r="H662" s="182"/>
    </row>
    <row r="663" spans="1:8" hidden="1" x14ac:dyDescent="0.2">
      <c r="B663" s="53"/>
      <c r="C663" s="53" t="s">
        <v>33</v>
      </c>
      <c r="D663" s="63">
        <f>D659/12</f>
        <v>1.4999999999999999E-2</v>
      </c>
      <c r="E663" s="63">
        <f>E659/12</f>
        <v>1.4791666666666667E-2</v>
      </c>
      <c r="F663" s="63">
        <f>F659/12</f>
        <v>1.4583333333333332E-2</v>
      </c>
      <c r="G663" s="63">
        <f>G659/12</f>
        <v>1.4374999999999999E-2</v>
      </c>
      <c r="H663" s="182"/>
    </row>
    <row r="664" spans="1:8" hidden="1" x14ac:dyDescent="0.2">
      <c r="B664" s="53"/>
      <c r="C664" s="53" t="s">
        <v>34</v>
      </c>
      <c r="D664" s="64">
        <f>D661-D$597*(1+D663)^-D$591</f>
        <v>1060</v>
      </c>
      <c r="E664" s="64">
        <f>E661-E$597*(1+E663)^-E$591</f>
        <v>1060</v>
      </c>
      <c r="F664" s="64">
        <f>F661-F$597*(1+F663)^-F$591</f>
        <v>1060</v>
      </c>
      <c r="G664" s="64">
        <f>G661-G$597*(1+G663)^-G$591</f>
        <v>1060</v>
      </c>
      <c r="H664" s="182"/>
    </row>
    <row r="665" spans="1:8" hidden="1" x14ac:dyDescent="0.2">
      <c r="B665" s="53"/>
      <c r="C665" s="53" t="s">
        <v>35</v>
      </c>
      <c r="D665" s="63">
        <f>(((1-(1+D663)^-(D$591-D$595))/D663)+D$595)</f>
        <v>20.620824368542578</v>
      </c>
      <c r="E665" s="63">
        <f>(((1-(1+E663)^-(E$591-E$595))/E663)+E$595)</f>
        <v>28.569299987135039</v>
      </c>
      <c r="F665" s="63">
        <f>(((1-(1+F663)^-(F$591-F$595))/F663)+F$595)</f>
        <v>35.341813274466055</v>
      </c>
      <c r="G665" s="63">
        <f>(((1-(1+G663)^-(G$591-G$595))/G663)+G$595)</f>
        <v>41.164978894560157</v>
      </c>
      <c r="H665" s="182"/>
    </row>
    <row r="666" spans="1:8" hidden="1" x14ac:dyDescent="0.2">
      <c r="B666" s="53"/>
      <c r="C666" s="53" t="s">
        <v>36</v>
      </c>
      <c r="D666" s="65">
        <f>D664/D665</f>
        <v>51.404346453629088</v>
      </c>
      <c r="E666" s="65">
        <f>E664/E665</f>
        <v>37.102764172637258</v>
      </c>
      <c r="F666" s="65">
        <f>F664/F665</f>
        <v>29.992801777543047</v>
      </c>
      <c r="G666" s="65">
        <f>G664/G665</f>
        <v>25.750043567739475</v>
      </c>
      <c r="H666" s="182"/>
    </row>
    <row r="667" spans="1:8" hidden="1" x14ac:dyDescent="0.2">
      <c r="B667" s="53"/>
      <c r="C667" s="53" t="s">
        <v>37</v>
      </c>
      <c r="D667" s="56">
        <v>0</v>
      </c>
      <c r="E667" s="56">
        <v>0</v>
      </c>
      <c r="F667" s="56">
        <v>0</v>
      </c>
      <c r="G667" s="56">
        <v>0</v>
      </c>
      <c r="H667" s="182"/>
    </row>
    <row r="668" spans="1:8" hidden="1" x14ac:dyDescent="0.2">
      <c r="B668" s="53"/>
      <c r="C668" s="66" t="s">
        <v>38</v>
      </c>
      <c r="D668" s="67">
        <f>ROUND(D666*(D667+1),2)/1000</f>
        <v>5.1400000000000001E-2</v>
      </c>
      <c r="E668" s="67">
        <f>ROUND(E666*(E667+1),2)/1000</f>
        <v>3.7100000000000001E-2</v>
      </c>
      <c r="F668" s="67">
        <f>ROUND(F666*(F667+1),2)/1000</f>
        <v>2.9989999999999999E-2</v>
      </c>
      <c r="G668" s="67">
        <f>ROUND(G666*(G667+1),2)/1000</f>
        <v>2.5749999999999999E-2</v>
      </c>
      <c r="H668" s="182"/>
    </row>
    <row r="669" spans="1:8" hidden="1" x14ac:dyDescent="0.2">
      <c r="B669" s="53"/>
      <c r="C669" s="66" t="s">
        <v>174</v>
      </c>
      <c r="D669" s="198">
        <f>RATE(D$591,D668*$I$109,-$I$109,D$594*$I$109,1)*12</f>
        <v>0.23026143534931898</v>
      </c>
      <c r="E669" s="198">
        <f>RATE(E$591,E668*$I$109,-$I$109,E$594*$I$109,1)*12</f>
        <v>0.21153644205647273</v>
      </c>
      <c r="F669" s="198">
        <f>RATE(F$591,F668*$I$109,-$I$109,F$594*$I$109,1)*12</f>
        <v>0.20117045676285028</v>
      </c>
      <c r="G669" s="198">
        <f>RATE(G$591,G668*$I$109,-$I$109,G$594*$I$109,1)*12</f>
        <v>0.19409691423615658</v>
      </c>
      <c r="H669" s="182"/>
    </row>
    <row r="670" spans="1:8" hidden="1" x14ac:dyDescent="0.2">
      <c r="B670" s="53"/>
      <c r="C670" s="53"/>
      <c r="D670" s="60"/>
      <c r="E670" s="60"/>
      <c r="F670" s="60"/>
      <c r="G670" s="60"/>
      <c r="H670" s="182"/>
    </row>
    <row r="671" spans="1:8" hidden="1" x14ac:dyDescent="0.2">
      <c r="A671" t="s">
        <v>171</v>
      </c>
      <c r="B671" s="61" t="s">
        <v>49</v>
      </c>
      <c r="C671" s="53" t="s">
        <v>28</v>
      </c>
      <c r="D671" s="56">
        <v>0.18</v>
      </c>
      <c r="E671" s="56">
        <v>0.17749999999999999</v>
      </c>
      <c r="F671" s="56">
        <v>0.17499999999999999</v>
      </c>
      <c r="G671" s="56">
        <v>0.17249999999999999</v>
      </c>
      <c r="H671" s="182"/>
    </row>
    <row r="672" spans="1:8" hidden="1" x14ac:dyDescent="0.2">
      <c r="B672" s="53" t="s">
        <v>50</v>
      </c>
      <c r="C672" s="53" t="s">
        <v>30</v>
      </c>
      <c r="D672" s="194">
        <f>+$J$107</f>
        <v>0.05</v>
      </c>
      <c r="E672" s="194">
        <f>+$J$107</f>
        <v>0.05</v>
      </c>
      <c r="F672" s="194">
        <f>+$J$107</f>
        <v>0.05</v>
      </c>
      <c r="G672" s="194">
        <f>+$J$107</f>
        <v>0.05</v>
      </c>
      <c r="H672" s="182"/>
    </row>
    <row r="673" spans="2:8" hidden="1" x14ac:dyDescent="0.2">
      <c r="B673" s="53"/>
      <c r="C673" s="53" t="s">
        <v>31</v>
      </c>
      <c r="D673" s="59">
        <f>D672*1000+1000</f>
        <v>1050</v>
      </c>
      <c r="E673" s="59">
        <f>E672*1000+1000</f>
        <v>1050</v>
      </c>
      <c r="F673" s="59">
        <f>F672*1000+1000</f>
        <v>1050</v>
      </c>
      <c r="G673" s="59">
        <f>G672*1000+1000</f>
        <v>1050</v>
      </c>
      <c r="H673" s="182"/>
    </row>
    <row r="674" spans="2:8" hidden="1" x14ac:dyDescent="0.2">
      <c r="B674" s="53"/>
      <c r="C674" s="53" t="s">
        <v>32</v>
      </c>
      <c r="D674" s="62" t="str">
        <f>B671</f>
        <v>$25,000 - $49,999</v>
      </c>
      <c r="E674" s="62" t="str">
        <f>D674</f>
        <v>$25,000 - $49,999</v>
      </c>
      <c r="F674" s="62" t="str">
        <f>E674</f>
        <v>$25,000 - $49,999</v>
      </c>
      <c r="G674" s="62" t="str">
        <f>F674</f>
        <v>$25,000 - $49,999</v>
      </c>
      <c r="H674" s="182"/>
    </row>
    <row r="675" spans="2:8" hidden="1" x14ac:dyDescent="0.2">
      <c r="B675" s="53"/>
      <c r="C675" s="53" t="s">
        <v>33</v>
      </c>
      <c r="D675" s="63">
        <f>D671/12</f>
        <v>1.4999999999999999E-2</v>
      </c>
      <c r="E675" s="63">
        <f>E671/12</f>
        <v>1.4791666666666667E-2</v>
      </c>
      <c r="F675" s="63">
        <f>F671/12</f>
        <v>1.4583333333333332E-2</v>
      </c>
      <c r="G675" s="63">
        <f>G671/12</f>
        <v>1.4374999999999999E-2</v>
      </c>
      <c r="H675" s="182"/>
    </row>
    <row r="676" spans="2:8" hidden="1" x14ac:dyDescent="0.2">
      <c r="B676" s="53"/>
      <c r="C676" s="53" t="s">
        <v>34</v>
      </c>
      <c r="D676" s="64">
        <f>D673-D$597*(1+D675)^-D$591</f>
        <v>1050</v>
      </c>
      <c r="E676" s="64">
        <f>E673-E$597*(1+E675)^-E$591</f>
        <v>1050</v>
      </c>
      <c r="F676" s="64">
        <f>F673-F$597*(1+F675)^-F$591</f>
        <v>1050</v>
      </c>
      <c r="G676" s="64">
        <f>G673-G$597*(1+G675)^-G$591</f>
        <v>1050</v>
      </c>
      <c r="H676" s="182"/>
    </row>
    <row r="677" spans="2:8" hidden="1" x14ac:dyDescent="0.2">
      <c r="B677" s="53"/>
      <c r="C677" s="53" t="s">
        <v>35</v>
      </c>
      <c r="D677" s="63">
        <f>(((1-(1+D675)^-(D$591-D$595))/D675)+D$595)</f>
        <v>20.620824368542578</v>
      </c>
      <c r="E677" s="63">
        <f>(((1-(1+E675)^-(E$591-E$595))/E675)+E$595)</f>
        <v>28.569299987135039</v>
      </c>
      <c r="F677" s="63">
        <f>(((1-(1+F675)^-(F$591-F$595))/F675)+F$595)</f>
        <v>35.341813274466055</v>
      </c>
      <c r="G677" s="63">
        <f>(((1-(1+G675)^-(G$591-G$595))/G675)+G$595)</f>
        <v>41.164978894560157</v>
      </c>
      <c r="H677" s="182"/>
    </row>
    <row r="678" spans="2:8" hidden="1" x14ac:dyDescent="0.2">
      <c r="B678" s="53"/>
      <c r="C678" s="53" t="s">
        <v>36</v>
      </c>
      <c r="D678" s="65">
        <f>D676/D677</f>
        <v>50.919399788972214</v>
      </c>
      <c r="E678" s="65">
        <f>E676/E677</f>
        <v>36.752738095536905</v>
      </c>
      <c r="F678" s="65">
        <f>F676/F677</f>
        <v>29.709850817377546</v>
      </c>
      <c r="G678" s="65">
        <f>G676/G677</f>
        <v>25.507118628421178</v>
      </c>
      <c r="H678" s="182"/>
    </row>
    <row r="679" spans="2:8" hidden="1" x14ac:dyDescent="0.2">
      <c r="B679" s="53"/>
      <c r="C679" s="53" t="s">
        <v>37</v>
      </c>
      <c r="D679" s="56">
        <v>0</v>
      </c>
      <c r="E679" s="56">
        <v>0</v>
      </c>
      <c r="F679" s="56">
        <v>0</v>
      </c>
      <c r="G679" s="56">
        <v>0</v>
      </c>
      <c r="H679" s="182"/>
    </row>
    <row r="680" spans="2:8" hidden="1" x14ac:dyDescent="0.2">
      <c r="B680" s="53"/>
      <c r="C680" s="66" t="s">
        <v>38</v>
      </c>
      <c r="D680" s="67">
        <f>ROUND(D678*(D679+1),2)/1000</f>
        <v>5.092E-2</v>
      </c>
      <c r="E680" s="67">
        <f>ROUND(E678*(E679+1),2)/1000</f>
        <v>3.6749999999999998E-2</v>
      </c>
      <c r="F680" s="67">
        <f>ROUND(F678*(F679+1),2)/1000</f>
        <v>2.971E-2</v>
      </c>
      <c r="G680" s="67">
        <f>ROUND(G678*(G679+1),2)/1000</f>
        <v>2.5510000000000001E-2</v>
      </c>
      <c r="H680" s="182"/>
    </row>
    <row r="681" spans="2:8" hidden="1" x14ac:dyDescent="0.2">
      <c r="B681" s="53" t="s">
        <v>51</v>
      </c>
      <c r="C681" s="66" t="s">
        <v>174</v>
      </c>
      <c r="D681" s="198">
        <f>RATE(D$591,D680*$I$109,-$I$109,D$594*$I$109,1)*12</f>
        <v>0.21945446388560091</v>
      </c>
      <c r="E681" s="198">
        <f>RATE(E$591,E680*$I$109,-$I$109,E$594*$I$109,1)*12</f>
        <v>0.20414656667334929</v>
      </c>
      <c r="F681" s="198">
        <f>RATE(F$591,F680*$I$109,-$I$109,F$594*$I$109,1)*12</f>
        <v>0.19555743615585847</v>
      </c>
      <c r="G681" s="198">
        <f>RATE(G$591,G680*$I$109,-$I$109,G$594*$I$109,1)*12</f>
        <v>0.18949618768419663</v>
      </c>
      <c r="H681" s="182"/>
    </row>
  </sheetData>
  <sheetProtection password="FBE0" sheet="1" scenarios="1" formatCells="0" formatColumns="0" formatRows="0" selectLockedCells="1"/>
  <mergeCells count="10">
    <mergeCell ref="I4:J4"/>
    <mergeCell ref="D5:H5"/>
    <mergeCell ref="J87:K87"/>
    <mergeCell ref="H7:J7"/>
    <mergeCell ref="D11:I12"/>
    <mergeCell ref="D7:F7"/>
    <mergeCell ref="D13:G13"/>
    <mergeCell ref="E8:F8"/>
    <mergeCell ref="H8:J8"/>
    <mergeCell ref="D10:H10"/>
  </mergeCells>
  <phoneticPr fontId="0" type="noConversion"/>
  <printOptions horizontalCentered="1"/>
  <pageMargins left="0.63" right="0.53" top="0.51181102362204722" bottom="0.55118110236220474" header="0.51181102362204722" footer="0.51181102362204722"/>
  <pageSetup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FMV Card</vt:lpstr>
      <vt:lpstr>10% Card</vt:lpstr>
      <vt:lpstr>$10 Card</vt:lpstr>
      <vt:lpstr>CALC</vt:lpstr>
      <vt:lpstr>CALC!Print_Area</vt:lpstr>
    </vt:vector>
  </TitlesOfParts>
  <Company>Bayshore Leasing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Chris Richards</cp:lastModifiedBy>
  <cp:lastPrinted>2010-11-01T13:57:25Z</cp:lastPrinted>
  <dcterms:created xsi:type="dcterms:W3CDTF">2001-02-03T20:13:08Z</dcterms:created>
  <dcterms:modified xsi:type="dcterms:W3CDTF">2015-08-05T23:00:14Z</dcterms:modified>
</cp:coreProperties>
</file>